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cpvalt-my.sharepoint.com/personal/a_jursenaite-skovorodko_cpva_lt/Documents/Desktop/"/>
    </mc:Choice>
  </mc:AlternateContent>
  <xr:revisionPtr revIDLastSave="0" documentId="8_{DCABF2AA-2A73-4198-98F5-6ADD2347BBCB}" xr6:coauthVersionLast="47" xr6:coauthVersionMax="47" xr10:uidLastSave="{00000000-0000-0000-0000-000000000000}"/>
  <bookViews>
    <workbookView xWindow="2604" yWindow="1476" windowWidth="17280" windowHeight="8880"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yp" localSheetId="2" hidden="1">3</definedName>
    <definedName name="solver_typ" localSheetId="4" hidden="1">1</definedName>
    <definedName name="solver_tol" localSheetId="2" hidden="1">0.01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Q30" i="22" s="1"/>
  <c r="B59" i="22"/>
  <c r="B60" i="22" s="1"/>
  <c r="Q36" i="22" l="1"/>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K23" i="1"/>
  <c r="L23" i="1"/>
  <c r="M23" i="1"/>
  <c r="N23" i="1"/>
  <c r="G23" i="1"/>
  <c r="O23" i="1"/>
  <c r="H23" i="1"/>
  <c r="F23" i="1"/>
  <c r="J23" i="1"/>
  <c r="I23" i="1"/>
  <c r="N31" i="1"/>
  <c r="G31" i="1"/>
  <c r="O31" i="1"/>
  <c r="H31" i="1"/>
  <c r="F31" i="1"/>
  <c r="M31" i="1"/>
  <c r="K31" i="1"/>
  <c r="I31" i="1"/>
  <c r="L31" i="1"/>
  <c r="J31" i="1"/>
  <c r="J19" i="1"/>
  <c r="M17" i="1"/>
  <c r="M19" i="1"/>
  <c r="O17" i="1"/>
  <c r="O19" i="1"/>
  <c r="I17" i="1"/>
  <c r="N19" i="1"/>
  <c r="N17" i="1"/>
  <c r="K17" i="1"/>
  <c r="L19" i="1"/>
  <c r="G17" i="1"/>
  <c r="F17" i="1"/>
  <c r="F19" i="1"/>
  <c r="I19" i="1"/>
  <c r="J17" i="1"/>
  <c r="H17" i="1"/>
  <c r="L17" i="1"/>
  <c r="G19" i="1"/>
  <c r="K19" i="1"/>
  <c r="H19"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K21" i="1"/>
  <c r="L21" i="1"/>
  <c r="M21" i="1"/>
  <c r="N21" i="1"/>
  <c r="G21" i="1"/>
  <c r="O21" i="1"/>
  <c r="H21" i="1"/>
  <c r="I21" i="1"/>
  <c r="J21" i="1"/>
  <c r="F21" i="1"/>
  <c r="J15" i="1"/>
  <c r="F15" i="1"/>
  <c r="G15" i="1"/>
  <c r="M15" i="1"/>
  <c r="O15" i="1"/>
  <c r="H15" i="1"/>
  <c r="I15" i="1"/>
  <c r="N15" i="1"/>
  <c r="L15" i="1"/>
  <c r="K15" i="1"/>
  <c r="F13" i="1"/>
  <c r="M13" i="1"/>
  <c r="K13" i="1"/>
  <c r="L13" i="1"/>
  <c r="O13" i="1"/>
  <c r="I13" i="1"/>
  <c r="G13" i="1"/>
  <c r="H13" i="1"/>
  <c r="J13" i="1"/>
  <c r="N13" i="1"/>
  <c r="O39" i="1" l="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6"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<sst xmlns="http://schemas.openxmlformats.org/spreadsheetml/2006/main" count="943" uniqueCount="778">
  <si>
    <t>Kriterijus 1</t>
  </si>
  <si>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</si>
  <si>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</si>
  <si>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</si>
  <si>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</si>
  <si>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</si>
  <si>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</si>
  <si>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</si>
  <si>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</si>
  <si>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</si>
  <si>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</si>
  <si>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</si>
  <si>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</si>
  <si>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</si>
  <si>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</si>
  <si>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</si>
  <si>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</si>
  <si>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</si>
  <si>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</si>
  <si>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</si>
  <si>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</si>
  <si>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</si>
  <si>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</si>
  <si>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</si>
  <si>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</si>
  <si>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</si>
  <si>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</si>
  <si>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</si>
  <si>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</si>
  <si>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</si>
  <si>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</si>
  <si>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</si>
  <si>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</si>
  <si>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</si>
  <si>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</si>
  <si>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</si>
  <si>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</si>
  <si>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</si>
  <si>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</si>
  <si>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</si>
  <si>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</si>
  <si>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</si>
  <si>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</si>
  <si>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</si>
  <si>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</si>
  <si>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</si>
  <si>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</si>
  <si>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</si>
  <si>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</si>
  <si>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</si>
  <si>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</si>
  <si>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</si>
  <si>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</si>
  <si>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</si>
  <si>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</si>
  <si>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</si>
  <si>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</si>
  <si>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</si>
  <si>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</si>
  <si>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</si>
  <si>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</si>
  <si>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</si>
  <si>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</si>
  <si>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</si>
  <si>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</si>
  <si>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</si>
  <si>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</si>
  <si>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</si>
  <si>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</si>
  <si>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</si>
  <si>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</si>
  <si>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</si>
  <si>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</si>
  <si>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</si>
  <si>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</si>
  <si>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</si>
  <si>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</si>
  <si>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</si>
  <si>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</si>
  <si>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</si>
  <si>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</si>
  <si>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</si>
  <si>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</si>
  <si>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</si>
  <si>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</si>
  <si>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</si>
  <si>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</si>
  <si>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</si>
  <si>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</si>
  <si>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</si>
  <si>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</si>
  <si>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</si>
  <si>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</si>
  <si>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</si>
  <si>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</si>
  <si>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</si>
  <si>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</si>
  <si>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</si>
  <si>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</si>
  <si>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</si>
  <si>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</si>
  <si>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</si>
  <si>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</si>
  <si>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</si>
  <si>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</si>
  <si>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</si>
  <si>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</si>
  <si>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</si>
  <si>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</si>
  <si>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</si>
  <si>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</si>
  <si>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</si>
  <si>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</si>
  <si>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</si>
  <si>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</si>
  <si>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</si>
  <si>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</si>
  <si>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</si>
  <si>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</si>
  <si>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</si>
  <si>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</si>
  <si>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</si>
  <si>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</si>
  <si>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</si>
  <si>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</si>
  <si>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</si>
  <si>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</si>
  <si>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</si>
  <si>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</si>
  <si>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</si>
  <si>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</si>
  <si>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</si>
  <si>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</si>
  <si>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</si>
  <si>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</si>
  <si>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</si>
  <si>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</si>
  <si>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</si>
  <si>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</si>
  <si>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</si>
  <si>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</si>
  <si>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</si>
  <si>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</si>
  <si>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</si>
  <si>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</si>
  <si>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</si>
  <si>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</si>
  <si>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</si>
  <si>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</si>
  <si>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</si>
  <si>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</si>
  <si>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</si>
  <si>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</si>
  <si>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</si>
  <si>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</si>
  <si>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</si>
  <si>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</si>
  <si>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</si>
  <si>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</si>
  <si>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</si>
  <si>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</si>
  <si>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</si>
  <si>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</si>
  <si>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</si>
  <si>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</si>
  <si>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</si>
  <si>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</si>
  <si>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</si>
  <si>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</si>
  <si>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</si>
  <si>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</si>
  <si>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</si>
  <si>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</si>
  <si>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</si>
  <si>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</si>
  <si>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</si>
  <si>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</si>
  <si>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</si>
  <si>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</si>
  <si>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</si>
  <si>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</si>
  <si>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</si>
  <si>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</si>
  <si>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</si>
  <si>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</si>
  <si>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</si>
  <si>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</si>
  <si>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</si>
  <si>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</si>
  <si>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</si>
  <si>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</si>
  <si>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</si>
  <si>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</si>
  <si>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</si>
  <si>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</si>
  <si>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</si>
  <si>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</si>
  <si>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</si>
  <si>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</si>
  <si>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</si>
  <si>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</si>
  <si>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</si>
  <si>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</si>
  <si>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</si>
  <si>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</si>
  <si>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</si>
  <si>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</si>
  <si>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</si>
  <si>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</si>
  <si>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</si>
  <si>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</si>
  <si>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</si>
  <si>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</si>
  <si>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</si>
  <si>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</si>
  <si>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</si>
  <si>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</si>
  <si>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</si>
  <si>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</si>
  <si>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</si>
  <si>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</si>
  <si>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</si>
  <si>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</si>
  <si>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</si>
  <si>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</si>
  <si>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</si>
  <si>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</si>
  <si>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</si>
  <si>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</si>
  <si>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</si>
  <si>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</si>
  <si>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</si>
  <si>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</si>
  <si>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</si>
  <si>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</si>
  <si>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</si>
  <si>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</si>
  <si>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</si>
  <si>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</si>
  <si>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</si>
  <si>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</si>
  <si>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</si>
  <si>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</si>
  <si>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</si>
  <si>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</si>
  <si>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</si>
  <si>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</si>
  <si>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</si>
  <si>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</si>
  <si>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</si>
  <si>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</si>
  <si>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</si>
  <si>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</si>
  <si>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</si>
  <si>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</si>
  <si>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</si>
  <si>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</si>
  <si>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</si>
  <si>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</si>
  <si>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</si>
  <si>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</si>
  <si>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</si>
  <si>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</si>
  <si>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</si>
  <si>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</si>
  <si>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</si>
  <si>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</si>
  <si>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</si>
  <si>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</si>
  <si>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</si>
  <si>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</si>
  <si>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</si>
  <si>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</si>
  <si>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</si>
  <si>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</si>
  <si>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</si>
  <si>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</si>
  <si>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</si>
  <si>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</si>
  <si>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</si>
  <si>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</si>
  <si>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</si>
  <si>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</si>
  <si>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</si>
  <si>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</si>
  <si>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</si>
  <si>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</si>
  <si>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</si>
  <si>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</si>
  <si>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</si>
  <si>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</si>
  <si>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</si>
  <si>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</si>
  <si>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</si>
  <si>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</si>
  <si>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</si>
  <si>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</si>
  <si>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</si>
  <si>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</si>
  <si>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</si>
  <si>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</si>
  <si>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</si>
  <si>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</si>
  <si>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</si>
  <si>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</si>
  <si>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</si>
  <si>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</si>
  <si>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</si>
  <si>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</si>
  <si>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</si>
  <si>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</si>
  <si>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</si>
  <si>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</si>
  <si>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</si>
  <si>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</si>
  <si>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</si>
  <si>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</si>
  <si>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</si>
  <si>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</si>
  <si>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</si>
  <si>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</si>
  <si>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</si>
  <si>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</si>
  <si>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</si>
  <si>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</si>
  <si>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</si>
  <si>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</si>
  <si>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</si>
  <si>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</si>
  <si>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</si>
  <si>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</si>
  <si>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</si>
  <si>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</si>
  <si>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</si>
  <si>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</si>
  <si>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</si>
  <si>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</si>
  <si>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</si>
  <si>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</si>
  <si>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</si>
  <si>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</si>
  <si>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</si>
  <si>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</si>
  <si>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</si>
  <si>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</si>
  <si>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</si>
  <si>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</si>
  <si>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</si>
  <si>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</si>
  <si>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</si>
  <si>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</si>
  <si>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</si>
  <si>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</si>
  <si>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</si>
  <si>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</si>
  <si>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</si>
  <si>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</si>
  <si>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</si>
  <si>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</si>
  <si>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</si>
  <si>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</si>
  <si>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</si>
  <si>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</si>
  <si>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</si>
  <si>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</si>
  <si>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</si>
  <si>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</si>
  <si>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</si>
  <si>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</si>
  <si>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</si>
  <si>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</si>
  <si>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</si>
  <si>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</si>
  <si>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</si>
  <si>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</si>
  <si>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</si>
  <si>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</si>
  <si>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</si>
  <si>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</si>
  <si>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</si>
  <si>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</si>
  <si>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</si>
  <si>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</si>
  <si>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</si>
  <si>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</si>
  <si>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</si>
  <si>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</si>
  <si>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</si>
  <si>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</si>
  <si>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</si>
  <si>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</si>
  <si>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</si>
  <si>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</si>
  <si>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</si>
  <si>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</si>
  <si>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</si>
  <si>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</si>
  <si>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</si>
  <si>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</si>
  <si>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</si>
  <si>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</si>
  <si>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</si>
  <si>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</si>
  <si>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</si>
  <si>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</si>
  <si>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</si>
  <si>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</si>
  <si>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</si>
  <si>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</si>
  <si>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</si>
  <si>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</si>
  <si>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</si>
  <si>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</si>
  <si>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</si>
  <si>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</si>
  <si>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</si>
  <si>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</si>
  <si>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</si>
  <si>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</si>
  <si>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</si>
  <si>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</si>
  <si>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</si>
  <si>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</si>
  <si>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</si>
  <si>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</si>
  <si>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</si>
  <si>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</si>
  <si>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</si>
  <si>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</si>
  <si>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</si>
  <si>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</si>
  <si>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</si>
  <si>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</si>
  <si>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</si>
  <si>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</si>
  <si>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</si>
  <si>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</si>
  <si>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</si>
  <si>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</si>
  <si>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</si>
  <si>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</si>
  <si>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</si>
  <si>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</si>
  <si>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</si>
  <si>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</si>
  <si>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</si>
  <si>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</si>
  <si>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</si>
  <si>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</si>
  <si>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</si>
  <si>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</si>
  <si>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</si>
  <si>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</si>
  <si>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</si>
  <si>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</si>
  <si>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</si>
  <si>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</si>
  <si>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</si>
  <si>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</si>
  <si>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</si>
  <si>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</si>
  <si>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</si>
  <si>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</si>
  <si>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</si>
  <si>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</si>
  <si>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</si>
  <si>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</si>
  <si>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</si>
  <si>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</si>
  <si>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</si>
  <si>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</si>
  <si>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</si>
  <si>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</si>
  <si>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</si>
  <si>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</si>
  <si>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</si>
  <si>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</si>
  <si>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</si>
  <si>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</si>
  <si>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</si>
  <si>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</si>
  <si>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</si>
  <si>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</si>
  <si>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</si>
  <si>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</si>
  <si>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</si>
  <si>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</si>
  <si>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</si>
  <si>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</si>
  <si>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</si>
  <si>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</si>
  <si>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</si>
  <si>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</si>
  <si>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</si>
  <si>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</si>
  <si>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</si>
  <si>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</si>
  <si>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</si>
  <si>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</si>
  <si>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</si>
  <si>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</si>
  <si>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</si>
  <si>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</si>
  <si>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</si>
  <si>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</si>
  <si>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</si>
  <si>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</si>
  <si>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</si>
  <si>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</si>
  <si>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</si>
  <si>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</si>
  <si>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</si>
  <si>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</si>
  <si>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</si>
  <si>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</si>
  <si>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</si>
  <si>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</si>
  <si>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</si>
  <si>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</si>
  <si>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</si>
  <si>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</si>
  <si>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</si>
  <si>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</si>
  <si>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</si>
  <si>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</si>
  <si>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</si>
  <si>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</si>
  <si>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</si>
  <si>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</si>
  <si>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</si>
  <si>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</si>
  <si>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</si>
  <si>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</si>
  <si>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</si>
  <si>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</si>
  <si>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</si>
  <si>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</si>
  <si>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</si>
  <si>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</si>
  <si>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</si>
  <si>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</si>
  <si>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</si>
  <si>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</si>
  <si>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</si>
  <si>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</si>
  <si>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</si>
  <si>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</si>
  <si>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</si>
  <si>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</si>
  <si>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</si>
  <si>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</si>
  <si>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</si>
  <si>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</si>
  <si>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</si>
  <si>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</si>
  <si>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</si>
  <si>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</si>
  <si>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</si>
  <si>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</si>
  <si>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</si>
  <si>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</si>
  <si>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</si>
  <si>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</si>
  <si>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</si>
  <si>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</si>
  <si>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</si>
  <si>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</si>
  <si>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</si>
  <si>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</si>
  <si>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</si>
  <si>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</si>
  <si>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</si>
  <si>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</si>
  <si>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</si>
  <si>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</si>
  <si>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</si>
  <si>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</si>
  <si>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</si>
  <si>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</si>
  <si>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</si>
  <si>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</si>
  <si>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</si>
  <si>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</si>
  <si>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</si>
  <si>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</si>
  <si>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</si>
  <si>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</si>
  <si>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</si>
  <si>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</si>
  <si>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</si>
  <si>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</si>
  <si>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</si>
  <si>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</si>
  <si>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</si>
  <si>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</si>
  <si>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</si>
  <si>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</si>
  <si>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</si>
  <si>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</si>
  <si>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</si>
  <si>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</si>
  <si>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</si>
  <si>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</si>
  <si>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</si>
  <si>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</si>
  <si>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</si>
  <si>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</si>
  <si>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</si>
  <si>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</si>
  <si>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</si>
  <si>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</si>
  <si>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</si>
  <si>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</si>
  <si>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</si>
  <si>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</si>
  <si>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</si>
  <si>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</si>
  <si>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</si>
  <si>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</si>
  <si>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</si>
  <si>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</si>
  <si>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</si>
  <si>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</si>
  <si>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</si>
  <si>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</si>
  <si>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</si>
  <si>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</si>
  <si>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</si>
  <si>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</si>
  <si>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</si>
  <si>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</si>
  <si>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</si>
  <si>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</si>
  <si>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</si>
  <si>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</si>
  <si>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</si>
  <si>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</si>
  <si>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</si>
  <si>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</si>
  <si>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</si>
  <si>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</si>
  <si>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</si>
  <si>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</si>
  <si>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</si>
  <si>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</si>
  <si>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</si>
  <si>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</si>
  <si>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</si>
  <si>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</si>
  <si>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</si>
  <si>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</si>
  <si>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</si>
  <si>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</si>
  <si>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</si>
  <si>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</si>
  <si>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</si>
  <si>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</si>
  <si>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</si>
  <si>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</si>
  <si>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</si>
  <si>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</si>
  <si>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</si>
  <si>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Laukelis pagal pasirinktą formulę naudojamas skaičiavimams, užpildytas</t>
  </si>
  <si>
    <t>Laukelis pagal pasirinktą formulę naudojamas skaičiavimams, bet neužpildytas</t>
  </si>
  <si>
    <t>Laimėjusio pasiūlymo balas. Atkreiptinas dėmesys, kad kai kuriose formulėse tai bus ne didžiausias, o mažiausias skaičius</t>
  </si>
  <si>
    <t>Laukelis pagal pasirinktą formulę nenaudojamas skaičiavimams net jeigu ir užpildytas</t>
  </si>
  <si>
    <t xml:space="preserve">Kokybinio parametro nurodyta balų vertė viršija maksimalią galimą reikšmę (formulėse, naudojančiose svorius – to kriterijaus svorį). </t>
  </si>
  <si>
    <t>Šiuose langeliuose galima pasirinkti formulę</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</si>
  <si>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</si>
  <si>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</si>
  <si>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</si>
  <si>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</si>
  <si>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</si>
  <si>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</si>
  <si>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</si>
  <si>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</si>
  <si>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</si>
  <si>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</si>
  <si>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</si>
  <si>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</si>
  <si>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</si>
  <si>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</si>
  <si>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</si>
  <si>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</si>
  <si>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</si>
  <si>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Versija 1.00, 2021-02-19</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</si>
  <si>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</si>
  <si>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</si>
  <si>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</si>
  <si>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</si>
  <si>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</si>
  <si>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</si>
  <si>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</si>
  <si>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</si>
  <si>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</si>
  <si>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Jeigu matote žemiau pavaizduotą pranešimą, reiškia įjungę skaičiuoklę nespustelėjote aukščiau parodytų mygtukų. Atidarykite skaičiuoklę pakartotinai.</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</si>
  <si>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</si>
  <si>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</si>
  <si>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</si>
  <si>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</si>
  <si>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</si>
  <si>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</si>
  <si>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</si>
  <si>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</si>
  <si>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</si>
  <si>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</si>
  <si>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</si>
  <si>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</si>
  <si>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</si>
  <si>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</si>
  <si>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</si>
  <si>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</si>
  <si>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</si>
  <si>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</si>
  <si>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</si>
  <si>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</si>
  <si>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</si>
  <si>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</si>
  <si>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</si>
  <si>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</si>
  <si>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</si>
  <si>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</si>
  <si>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</si>
  <si>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</si>
  <si>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</si>
  <si>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</si>
  <si>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</si>
  <si>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</si>
  <si>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</si>
  <si>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</si>
  <si>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</si>
  <si>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</si>
  <si>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</si>
  <si>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</si>
  <si>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</si>
  <si>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</si>
  <si>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</si>
  <si>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</si>
  <si>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</si>
  <si>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</si>
  <si>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</si>
  <si>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</si>
  <si>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</si>
  <si>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</si>
  <si>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</si>
  <si>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</si>
  <si>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</si>
  <si>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</si>
  <si>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</si>
  <si>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</si>
  <si>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</si>
  <si>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</si>
  <si>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</si>
  <si>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</si>
  <si>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</si>
  <si>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</si>
  <si>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</si>
  <si>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</si>
  <si>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</si>
  <si>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</si>
  <si>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</si>
  <si>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</si>
  <si>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</si>
  <si>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</si>
  <si>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</si>
  <si>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</si>
  <si>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</si>
  <si>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</si>
  <si>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Kriterijus 2</t>
  </si>
  <si>
    <t>Kriterijus 3</t>
  </si>
  <si>
    <t>Kriterijus 4</t>
  </si>
  <si>
    <t>Kriterijus 5</t>
  </si>
  <si>
    <t>Kriterijus 6</t>
  </si>
  <si>
    <t>Kriterijus 7</t>
  </si>
  <si>
    <t>Kriterijus 8</t>
  </si>
  <si>
    <t>Kriterijus 9</t>
  </si>
  <si>
    <t>Kriterijus 10</t>
  </si>
  <si>
    <t>Versija 1.01, 2021-02-22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</si>
</sst>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
    <numFmt numFmtId="165" formatCode="#,##0.000_ ;\-#,##0.000\ "/>
    <numFmt numFmtId="166" formatCode="0.000"/>
    <numFmt numFmtId="167" formatCode="0.000000000000E+00"/>
    <numFmt numFmtId="168" formatCode="#,##0.00_ ;\-#,##0.00\ "/>
  </numFmts>
  <fonts count="42"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11"/>
      <color rgb="FF000000"/>
      <name val="Calibri"/>
      <family val="2"/>
      <charset val="186"/>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5">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7"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5" fontId="0" fillId="0" borderId="0" xfId="0" applyNumberFormat="1"/>
    <xf numFmtId="9" fontId="7" fillId="0" borderId="0" xfId="2" applyFont="1" applyBorder="1" applyAlignment="1" applyProtection="1">
      <alignment horizontal="center" vertical="center" shrinkToFit="1"/>
      <protection locked="0"/>
    </xf>
    <xf numFmtId="168" fontId="7" fillId="0" borderId="0" xfId="1" applyNumberFormat="1" applyFont="1" applyBorder="1" applyAlignment="1" applyProtection="1">
      <alignment horizontal="center" vertical="center" shrinkToFit="1"/>
      <protection locked="0"/>
    </xf>
    <xf numFmtId="168" fontId="0" fillId="0" borderId="0" xfId="0" applyNumberFormat="1"/>
    <xf numFmtId="165"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5"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4" fontId="4" fillId="0" borderId="1" xfId="0" applyNumberFormat="1" applyFont="1" applyBorder="1" applyAlignment="1">
      <alignment horizontal="center" vertical="center" shrinkToFit="1"/>
    </xf>
    <xf numFmtId="164" fontId="0" fillId="0" borderId="1" xfId="0" applyNumberFormat="1" applyBorder="1" applyAlignment="1">
      <alignment horizontal="center" vertical="center" shrinkToFit="1"/>
    </xf>
    <xf numFmtId="164"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4"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6"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6" fontId="0" fillId="0" borderId="1" xfId="0" applyNumberFormat="1" applyBorder="1" applyAlignment="1">
      <alignment horizontal="left" vertical="center" wrapText="1"/>
    </xf>
    <xf numFmtId="0" fontId="8" fillId="0" borderId="1" xfId="3" applyBorder="1" applyAlignment="1" applyProtection="1">
      <alignment wrapText="1"/>
    </xf>
    <xf numFmtId="166"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6"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4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0" fontId="19" fillId="0" borderId="4" xfId="0" applyFont="1" applyBorder="1" applyAlignment="1" applyProtection="1">
      <alignment horizontal="center" vertical="center" shrinkToFit="1"/>
      <protection locked="0"/>
    </xf>
    <xf numFmtId="165"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4" fontId="4" fillId="0" borderId="34" xfId="0" applyNumberFormat="1" applyFont="1" applyBorder="1" applyAlignment="1">
      <alignment horizontal="center" vertical="center" shrinkToFit="1"/>
    </xf>
    <xf numFmtId="164" fontId="0" fillId="0" borderId="34" xfId="0" applyNumberFormat="1" applyBorder="1" applyAlignment="1">
      <alignment horizontal="center" vertical="center" shrinkToFit="1"/>
    </xf>
    <xf numFmtId="164"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4"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4" fontId="0" fillId="2" borderId="0" xfId="0" applyNumberFormat="1" applyFill="1"/>
    <xf numFmtId="164"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2" fillId="16"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22" fillId="16" borderId="7"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16" borderId="1" xfId="0" applyFont="1" applyFill="1" applyBorder="1" applyAlignment="1">
      <alignment horizontal="right" vertical="center" wrapText="1"/>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38" fillId="16" borderId="35"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2" borderId="0" xfId="0" applyFill="1" applyAlignment="1">
      <alignment horizontal="center"/>
    </xf>
    <xf numFmtId="0" fontId="0" fillId="7" borderId="29" xfId="0" applyFill="1" applyBorder="1" applyAlignment="1">
      <alignment horizont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4" fontId="35" fillId="16" borderId="7" xfId="0" applyNumberFormat="1" applyFont="1" applyFill="1" applyBorder="1" applyAlignment="1">
      <alignment horizontal="center" vertical="center" shrinkToFit="1"/>
    </xf>
    <xf numFmtId="164" fontId="35" fillId="16" borderId="24" xfId="0" applyNumberFormat="1" applyFont="1" applyFill="1" applyBorder="1" applyAlignment="1">
      <alignment horizontal="center" vertical="center" shrinkToFit="1"/>
    </xf>
    <xf numFmtId="164"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ad" xfId="6" builtinId="27"/>
    <cellStyle name="Check Cell" xfId="5" builtinId="23"/>
    <cellStyle name="Currency" xfId="1" builtinId="4"/>
    <cellStyle name="Good" xfId="7" builtinId="26"/>
    <cellStyle name="Hyperlink" xfId="3" builtinId="8"/>
    <cellStyle name="Neutral" xfId="4" builtinId="28"/>
    <cellStyle name="Normal" xfId="0" builtinId="0"/>
    <cellStyle name="Percent" xfId="2" builtinId="5"/>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 ##0.000_ ;\-#\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 ##0.000_ ;\-#\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 ##0.000_ ;\-#\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 Id="rId8" Type="http://schemas.openxmlformats.org/officeDocument/2006/relationships/image" Target="../media/image29.png"/><Relationship Id="rId3" Type="http://schemas.openxmlformats.org/officeDocument/2006/relationships/image" Target="../media/image24.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2" Type="http://schemas.openxmlformats.org/officeDocument/2006/relationships/image" Target="../media/image65.png"/><Relationship Id="rId16" Type="http://schemas.openxmlformats.org/officeDocument/2006/relationships/image" Target="../media/image79.pn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41639"/>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41640"/>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41641"/>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290194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41642"/>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31</xdr:row>
          <xdr:rowOff>121920</xdr:rowOff>
        </xdr:from>
        <xdr:to>
          <xdr:col>10</xdr:col>
          <xdr:colOff>868680</xdr:colOff>
          <xdr:row>32</xdr:row>
          <xdr:rowOff>160020</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lt-LT" sz="1100" b="0" i="0" u="none" strike="noStrike" baseline="0">
                  <a:solidFill>
                    <a:srgbClr val="000000"/>
                  </a:solidFill>
                  <a:latin typeface="Calibri"/>
                  <a:ea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2540372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2562785</xdr:colOff>
      <xdr:row>33</xdr:row>
      <xdr:rowOff>311427</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655320</xdr:colOff>
          <xdr:row>40</xdr:row>
          <xdr:rowOff>137160</xdr:rowOff>
        </xdr:from>
        <xdr:to>
          <xdr:col>15</xdr:col>
          <xdr:colOff>2293620</xdr:colOff>
          <xdr:row>42</xdr:row>
          <xdr:rowOff>30480</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lt-LT" sz="1100" b="0" i="0" u="none" strike="noStrike" baseline="0">
                  <a:solidFill>
                    <a:srgbClr val="000000"/>
                  </a:solidFill>
                  <a:latin typeface="Calibri"/>
                  <a:ea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32</xdr:row>
          <xdr:rowOff>228600</xdr:rowOff>
        </xdr:from>
        <xdr:to>
          <xdr:col>10</xdr:col>
          <xdr:colOff>883920</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lt-LT" sz="1100" b="0" i="0" u="none" strike="noStrike" baseline="0">
                  <a:solidFill>
                    <a:srgbClr val="000000"/>
                  </a:solidFill>
                  <a:latin typeface="Calibri"/>
                  <a:ea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workbookViewId="0">
      <selection activeCell="F13" sqref="F13"/>
    </sheetView>
  </sheetViews>
  <sheetFormatPr defaultRowHeight="14.4" x14ac:dyDescent="0.3"/>
  <cols>
    <col min="1" max="1" width="1.33203125" customWidth="1"/>
    <col min="4" max="4" width="52.5546875" customWidth="1"/>
    <col min="7" max="7" width="11" customWidth="1"/>
    <col min="8" max="8" width="12.5546875" customWidth="1"/>
    <col min="10" max="10" width="39.88671875" customWidth="1"/>
    <col min="13" max="13" width="32.33203125" customWidth="1"/>
  </cols>
  <sheetData>
    <row r="1" spans="2:13" ht="5.25" customHeight="1" thickBot="1" x14ac:dyDescent="0.35"/>
    <row r="2" spans="2:13" x14ac:dyDescent="0.3">
      <c r="B2" s="6"/>
      <c r="C2" s="7"/>
      <c r="D2" s="7"/>
      <c r="E2" s="8"/>
    </row>
    <row r="3" spans="2:13" ht="15" customHeight="1" x14ac:dyDescent="0.3">
      <c r="B3" s="9"/>
      <c r="C3" s="10">
        <v>5</v>
      </c>
      <c r="D3" s="188" t="s">
        <v>665</v>
      </c>
      <c r="E3" s="11"/>
    </row>
    <row r="4" spans="2:13" ht="29.25" customHeight="1" x14ac:dyDescent="0.3">
      <c r="B4" s="9"/>
      <c r="D4" s="188"/>
      <c r="E4" s="11"/>
    </row>
    <row r="5" spans="2:13" x14ac:dyDescent="0.3">
      <c r="B5" s="9"/>
      <c r="C5" s="12"/>
      <c r="D5" s="188" t="s">
        <v>663</v>
      </c>
      <c r="E5" s="11"/>
    </row>
    <row r="6" spans="2:13" x14ac:dyDescent="0.3">
      <c r="B6" s="9"/>
      <c r="D6" s="188"/>
      <c r="E6" s="11"/>
    </row>
    <row r="7" spans="2:13" ht="15" customHeight="1" x14ac:dyDescent="0.3">
      <c r="B7" s="9"/>
      <c r="D7" s="13"/>
      <c r="E7" s="11"/>
      <c r="G7" s="190" t="s">
        <v>667</v>
      </c>
      <c r="H7" s="190"/>
    </row>
    <row r="8" spans="2:13" x14ac:dyDescent="0.3">
      <c r="B8" s="9"/>
      <c r="C8" s="14"/>
      <c r="D8" s="188" t="s">
        <v>662</v>
      </c>
      <c r="E8" s="11"/>
      <c r="G8" s="190"/>
      <c r="H8" s="190"/>
    </row>
    <row r="9" spans="2:13" x14ac:dyDescent="0.3">
      <c r="B9" s="9"/>
      <c r="D9" s="188"/>
      <c r="E9" s="11"/>
    </row>
    <row r="10" spans="2:13" x14ac:dyDescent="0.3">
      <c r="B10" s="9"/>
      <c r="D10" s="13"/>
      <c r="E10" s="11"/>
    </row>
    <row r="11" spans="2:13" x14ac:dyDescent="0.3">
      <c r="B11" s="9"/>
      <c r="C11" s="15">
        <v>89.5</v>
      </c>
      <c r="D11" s="188" t="s">
        <v>664</v>
      </c>
      <c r="E11" s="11"/>
    </row>
    <row r="12" spans="2:13" x14ac:dyDescent="0.3">
      <c r="B12" s="9"/>
      <c r="D12" s="188"/>
      <c r="E12" s="11"/>
      <c r="M12" s="5"/>
    </row>
    <row r="13" spans="2:13" x14ac:dyDescent="0.3">
      <c r="B13" s="9"/>
      <c r="D13" s="13"/>
      <c r="E13" s="11"/>
      <c r="M13" s="5"/>
    </row>
    <row r="14" spans="2:13" x14ac:dyDescent="0.3">
      <c r="B14" s="9"/>
      <c r="C14" s="16">
        <v>30</v>
      </c>
      <c r="D14" s="188" t="s">
        <v>666</v>
      </c>
      <c r="E14" s="11"/>
    </row>
    <row r="15" spans="2:13" ht="29.25" customHeight="1" x14ac:dyDescent="0.3">
      <c r="B15" s="9"/>
      <c r="D15" s="188"/>
      <c r="E15" s="11"/>
    </row>
    <row r="16" spans="2:13" ht="14.25" customHeight="1" x14ac:dyDescent="0.3">
      <c r="B16" s="9"/>
      <c r="C16" s="36"/>
      <c r="D16" s="13"/>
      <c r="E16" s="11"/>
    </row>
    <row r="17" spans="2:5" ht="16.5" customHeight="1" x14ac:dyDescent="0.3">
      <c r="B17" s="9"/>
      <c r="D17" s="13"/>
      <c r="E17" s="11"/>
    </row>
    <row r="18" spans="2:5" x14ac:dyDescent="0.3">
      <c r="B18" s="9"/>
      <c r="E18" s="11"/>
    </row>
    <row r="19" spans="2:5" x14ac:dyDescent="0.3">
      <c r="B19" s="9"/>
      <c r="C19" s="1"/>
      <c r="D19" s="187" t="s">
        <v>668</v>
      </c>
      <c r="E19" s="11"/>
    </row>
    <row r="20" spans="2:5" x14ac:dyDescent="0.3">
      <c r="B20" s="9"/>
      <c r="D20" s="187"/>
      <c r="E20" s="11"/>
    </row>
    <row r="21" spans="2:5" x14ac:dyDescent="0.3">
      <c r="B21" s="9"/>
      <c r="E21" s="11"/>
    </row>
    <row r="22" spans="2:5" x14ac:dyDescent="0.3">
      <c r="B22" s="9"/>
      <c r="C22" s="17">
        <v>15</v>
      </c>
      <c r="D22" t="s">
        <v>669</v>
      </c>
      <c r="E22" s="11"/>
    </row>
    <row r="23" spans="2:5" x14ac:dyDescent="0.3">
      <c r="B23" s="9"/>
      <c r="E23" s="11"/>
    </row>
    <row r="24" spans="2:5" x14ac:dyDescent="0.3">
      <c r="B24" s="9"/>
      <c r="C24" s="18"/>
      <c r="D24" s="188" t="s">
        <v>670</v>
      </c>
      <c r="E24" s="11"/>
    </row>
    <row r="25" spans="2:5" ht="15" thickBot="1" x14ac:dyDescent="0.35">
      <c r="B25" s="19"/>
      <c r="C25" s="20"/>
      <c r="D25" s="189"/>
      <c r="E25" s="21"/>
    </row>
    <row r="27" spans="2:5" x14ac:dyDescent="0.3">
      <c r="B27" s="3" t="s">
        <v>671</v>
      </c>
    </row>
    <row r="28" spans="2:5" x14ac:dyDescent="0.3">
      <c r="B28" s="3"/>
    </row>
    <row r="42" spans="2:2" x14ac:dyDescent="0.3">
      <c r="B42" t="s">
        <v>695</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4" x14ac:dyDescent="0.3"/>
  <sheetData>
    <row r="1" spans="1:10" x14ac:dyDescent="0.3">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3">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3">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3">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3">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3">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3">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3">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3">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3">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4" x14ac:dyDescent="0.3"/>
  <sheetData>
    <row r="1" spans="1:10" x14ac:dyDescent="0.3">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3">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3">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3">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3">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3">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3">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3">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3">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3">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4" x14ac:dyDescent="0.3"/>
  <cols>
    <col min="2" max="2" width="102.6640625" bestFit="1" customWidth="1"/>
  </cols>
  <sheetData>
    <row r="1" spans="1:2" x14ac:dyDescent="0.3">
      <c r="A1" s="1" t="s">
        <v>692</v>
      </c>
      <c r="B1" s="1" t="s">
        <v>693</v>
      </c>
    </row>
    <row r="2" spans="1:2" x14ac:dyDescent="0.3">
      <c r="A2" s="1">
        <v>2</v>
      </c>
      <c r="B2" s="141" t="s">
        <v>714</v>
      </c>
    </row>
    <row r="3" spans="1:2" x14ac:dyDescent="0.3">
      <c r="A3" s="1">
        <v>3</v>
      </c>
      <c r="B3" s="141" t="s">
        <v>658</v>
      </c>
    </row>
    <row r="4" spans="1:2" x14ac:dyDescent="0.3">
      <c r="A4" s="1">
        <v>4</v>
      </c>
      <c r="B4" s="141" t="s">
        <v>715</v>
      </c>
    </row>
    <row r="5" spans="1:2" x14ac:dyDescent="0.3">
      <c r="A5" s="1">
        <v>5</v>
      </c>
      <c r="B5" s="141" t="s">
        <v>701</v>
      </c>
    </row>
    <row r="6" spans="1:2" x14ac:dyDescent="0.3">
      <c r="A6" s="1">
        <v>6</v>
      </c>
      <c r="B6" s="141" t="s">
        <v>716</v>
      </c>
    </row>
    <row r="7" spans="1:2" ht="28.8" x14ac:dyDescent="0.3">
      <c r="A7" s="1">
        <v>7</v>
      </c>
      <c r="B7" s="104" t="s">
        <v>694</v>
      </c>
    </row>
    <row r="8" spans="1:2" x14ac:dyDescent="0.3">
      <c r="A8" s="1">
        <v>8</v>
      </c>
      <c r="B8" s="45" t="s">
        <v>700</v>
      </c>
    </row>
    <row r="9" spans="1:2" x14ac:dyDescent="0.3">
      <c r="A9" s="1">
        <v>9</v>
      </c>
      <c r="B9" s="1" t="s">
        <v>717</v>
      </c>
    </row>
    <row r="10" spans="1:2" x14ac:dyDescent="0.3">
      <c r="A10" s="1">
        <v>10</v>
      </c>
      <c r="B10" s="1" t="s">
        <v>718</v>
      </c>
    </row>
    <row r="11" spans="1:2" x14ac:dyDescent="0.3">
      <c r="A11" s="1">
        <v>11</v>
      </c>
      <c r="B11" s="1" t="s">
        <v>719</v>
      </c>
    </row>
    <row r="12" spans="1:2" x14ac:dyDescent="0.3">
      <c r="A12" s="1">
        <v>12</v>
      </c>
      <c r="B12" s="1" t="s">
        <v>714</v>
      </c>
    </row>
    <row r="13" spans="1:2" x14ac:dyDescent="0.3">
      <c r="A13" s="1">
        <v>13</v>
      </c>
      <c r="B13" s="1" t="s">
        <v>720</v>
      </c>
    </row>
    <row r="14" spans="1:2" x14ac:dyDescent="0.3">
      <c r="A14" s="1">
        <v>14</v>
      </c>
      <c r="B14" s="1" t="s">
        <v>721</v>
      </c>
    </row>
    <row r="15" spans="1:2" x14ac:dyDescent="0.3">
      <c r="A15" s="1">
        <v>15</v>
      </c>
      <c r="B15" s="1" t="s">
        <v>702</v>
      </c>
    </row>
    <row r="16" spans="1:2" x14ac:dyDescent="0.3">
      <c r="A16" s="1">
        <v>16</v>
      </c>
      <c r="B16" s="1" t="s">
        <v>703</v>
      </c>
    </row>
    <row r="17" spans="1:2" x14ac:dyDescent="0.3">
      <c r="A17" s="1">
        <v>17</v>
      </c>
      <c r="B17" s="1" t="s">
        <v>704</v>
      </c>
    </row>
    <row r="18" spans="1:2" x14ac:dyDescent="0.3">
      <c r="A18" s="1">
        <v>18</v>
      </c>
      <c r="B18" s="1" t="s">
        <v>705</v>
      </c>
    </row>
    <row r="19" spans="1:2" x14ac:dyDescent="0.3">
      <c r="A19" s="1">
        <v>19</v>
      </c>
      <c r="B19" s="1" t="s">
        <v>706</v>
      </c>
    </row>
    <row r="20" spans="1:2" x14ac:dyDescent="0.3">
      <c r="A20" s="1">
        <v>20</v>
      </c>
      <c r="B20" s="1" t="s">
        <v>707</v>
      </c>
    </row>
    <row r="21" spans="1:2" x14ac:dyDescent="0.3">
      <c r="A21" s="1">
        <v>21</v>
      </c>
      <c r="B21" s="1" t="s">
        <v>708</v>
      </c>
    </row>
    <row r="22" spans="1:2" x14ac:dyDescent="0.3">
      <c r="A22" s="1">
        <v>22</v>
      </c>
      <c r="B22" s="1" t="s">
        <v>709</v>
      </c>
    </row>
    <row r="23" spans="1:2" x14ac:dyDescent="0.3">
      <c r="A23" s="1">
        <v>23</v>
      </c>
      <c r="B23" s="1" t="s">
        <v>710</v>
      </c>
    </row>
    <row r="24" spans="1:2" x14ac:dyDescent="0.3">
      <c r="A24" s="1">
        <v>24</v>
      </c>
      <c r="B24" s="1" t="s">
        <v>711</v>
      </c>
    </row>
    <row r="25" spans="1:2" x14ac:dyDescent="0.3">
      <c r="A25" s="1">
        <v>25</v>
      </c>
      <c r="B25" s="1" t="s">
        <v>712</v>
      </c>
    </row>
    <row r="26" spans="1:2" x14ac:dyDescent="0.3">
      <c r="A26" s="1">
        <v>26</v>
      </c>
      <c r="B26" s="1" t="s">
        <v>722</v>
      </c>
    </row>
    <row r="27" spans="1:2" x14ac:dyDescent="0.3">
      <c r="A27" s="1">
        <v>27</v>
      </c>
      <c r="B27" s="1" t="s">
        <v>713</v>
      </c>
    </row>
    <row r="28" spans="1:2" x14ac:dyDescent="0.3">
      <c r="A28" s="1">
        <v>28</v>
      </c>
      <c r="B28" s="1" t="s">
        <v>725</v>
      </c>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4" x14ac:dyDescent="0.3"/>
  <sheetData>
    <row r="1" spans="1:10" x14ac:dyDescent="0.3">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3">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3">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3">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3">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3">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3">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3">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3">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3">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3">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3">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3">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3">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3">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4" x14ac:dyDescent="0.3"/>
  <sheetData>
    <row r="1" spans="1:10" x14ac:dyDescent="0.3">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3">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3">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3">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3">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3">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3">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3">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3">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3">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4" x14ac:dyDescent="0.3"/>
  <cols>
    <col min="1" max="1" width="22" bestFit="1" customWidth="1"/>
  </cols>
  <sheetData>
    <row r="1" spans="1:1" x14ac:dyDescent="0.3">
      <c r="A1" t="s">
        <v>686</v>
      </c>
    </row>
    <row r="2" spans="1:1" x14ac:dyDescent="0.3">
      <c r="A2" t="s">
        <v>685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topLeftCell="A16" zoomScale="85" zoomScaleNormal="85" workbookViewId="0">
      <selection activeCell="E14" sqref="E14:E15"/>
    </sheetView>
  </sheetViews>
  <sheetFormatPr defaultColWidth="9.109375" defaultRowHeight="14.4" outlineLevelRow="1" outlineLevelCol="1" x14ac:dyDescent="0.3"/>
  <cols>
    <col min="1" max="1" width="10" style="45" customWidth="1"/>
    <col min="2" max="2" width="14.88671875" style="45" customWidth="1"/>
    <col min="3" max="3" width="28.88671875" style="45" customWidth="1"/>
    <col min="4" max="5" width="12.5546875" style="45" customWidth="1"/>
    <col min="6" max="11" width="13.5546875" style="45" customWidth="1"/>
    <col min="12" max="15" width="13.5546875" style="45" hidden="1" customWidth="1" outlineLevel="1"/>
    <col min="16" max="16" width="42.88671875" style="45" customWidth="1" collapsed="1"/>
    <col min="17" max="19" width="9.109375" style="45" customWidth="1"/>
    <col min="20" max="20" width="14" style="45" customWidth="1"/>
    <col min="21" max="29" width="9.109375" style="45" customWidth="1"/>
    <col min="30" max="30" width="9.6640625" style="154" customWidth="1"/>
    <col min="31" max="31" width="10.5546875" style="154" customWidth="1"/>
    <col min="32" max="32" width="9.109375" style="154" customWidth="1"/>
    <col min="33" max="35" width="9.109375" style="45" customWidth="1"/>
    <col min="36" max="36" width="17" style="45" customWidth="1"/>
    <col min="37" max="37" width="17.5546875" style="45" customWidth="1"/>
    <col min="38" max="38" width="9.109375" style="117" customWidth="1"/>
    <col min="39" max="48" width="9.109375" style="45" customWidth="1"/>
    <col min="49" max="274" width="9.109375" style="45"/>
    <col min="275" max="275" width="9.109375" style="45" customWidth="1"/>
    <col min="276" max="16384" width="9.109375" style="45"/>
  </cols>
  <sheetData>
    <row r="1" spans="1:17" ht="4.5" customHeight="1" x14ac:dyDescent="0.3"/>
    <row r="2" spans="1:17" hidden="1" outlineLevel="1" x14ac:dyDescent="0.3">
      <c r="A2" s="43" t="str">
        <f>CONCATENATE("Kaina: ",WP," Kokybė: ",100-WP)</f>
        <v>Kaina: 60 Kokybė: 40</v>
      </c>
      <c r="B2" s="44" t="str">
        <f>IF(VLOOKUP($C$11,formules!$A$2:$AE81,31,FALSE)=1,"Formulei būtina nurodyti maksimalią kainą","")</f>
        <v/>
      </c>
      <c r="C2" s="43"/>
      <c r="D2" s="173"/>
      <c r="E2" s="173"/>
      <c r="F2" s="180"/>
      <c r="G2" s="173"/>
      <c r="H2" s="173"/>
      <c r="I2" s="173"/>
      <c r="J2" s="173"/>
      <c r="K2" s="173"/>
      <c r="L2" s="173"/>
      <c r="M2" s="173"/>
      <c r="N2" s="173"/>
      <c r="P2" s="43"/>
    </row>
    <row r="3" spans="1:17" ht="45" hidden="1" customHeight="1" outlineLevel="1" x14ac:dyDescent="0.3">
      <c r="A3" s="43"/>
      <c r="B3" s="44" t="str">
        <f>IF(VLOOKUP($C$11,formules!$A$2:$AE81,30,FALSE)=1,"Laimi mažiausiai balų surinkęs pasiūlymas","")</f>
        <v/>
      </c>
      <c r="C3" s="43"/>
      <c r="D3" s="174"/>
      <c r="E3" s="174"/>
      <c r="F3" s="181"/>
      <c r="G3" s="174"/>
      <c r="H3" s="174"/>
      <c r="I3" s="174"/>
      <c r="J3" s="174"/>
      <c r="K3" s="174"/>
      <c r="L3" s="174"/>
      <c r="M3" s="174"/>
      <c r="N3" s="174"/>
      <c r="P3" s="43" t="s">
        <v>627</v>
      </c>
    </row>
    <row r="4" spans="1:17" hidden="1" outlineLevel="1" x14ac:dyDescent="0.3">
      <c r="A4" s="43"/>
      <c r="B4" s="43"/>
      <c r="C4" s="43"/>
      <c r="D4" s="175"/>
      <c r="E4" s="175"/>
      <c r="F4" s="182"/>
      <c r="G4" s="175"/>
      <c r="H4" s="175"/>
      <c r="I4" s="175"/>
      <c r="J4" s="175"/>
      <c r="K4" s="175"/>
      <c r="L4" s="175"/>
      <c r="M4" s="175"/>
      <c r="N4" s="175"/>
      <c r="P4" s="43" t="s">
        <v>628</v>
      </c>
    </row>
    <row r="5" spans="1:17" hidden="1" outlineLevel="1" x14ac:dyDescent="0.3">
      <c r="D5" s="17"/>
      <c r="E5" s="17"/>
      <c r="F5" s="17"/>
      <c r="G5" s="46" t="s">
        <v>640</v>
      </c>
      <c r="H5" s="47"/>
      <c r="I5" s="48">
        <f>VLOOKUP($C$11,formules!$A$2:$AE79,24,FALSE)</f>
        <v>1.7600000000000001E-2</v>
      </c>
      <c r="J5" s="48">
        <f>VLOOKUP($C$11,formules!$A$2:$AE79,25,FALSE)</f>
        <v>1.8100000000000002E-2</v>
      </c>
      <c r="K5" s="48">
        <f>VLOOKUP($C$11,formules!$A$2:$AE79,26,FALSE)</f>
        <v>5.7000000000000002E-3</v>
      </c>
      <c r="L5" s="48">
        <f>VLOOKUP($C$11,formules!$A$2:$AE79,27,FALSE)</f>
        <v>1.0999999999999999E-2</v>
      </c>
      <c r="M5" s="48">
        <f>VLOOKUP($C$11,formules!$A$2:$AE79,28,FALSE)</f>
        <v>9.1000000000000004E-3</v>
      </c>
      <c r="N5" s="48">
        <f>VLOOKUP($C$11,formules!$A$2:$AE79,29,FALSE)</f>
        <v>0</v>
      </c>
      <c r="P5" s="43"/>
    </row>
    <row r="6" spans="1:17" hidden="1" outlineLevel="1" x14ac:dyDescent="0.3">
      <c r="D6" s="17"/>
      <c r="E6" s="17"/>
      <c r="F6" s="17"/>
      <c r="G6" s="46" t="s">
        <v>641</v>
      </c>
      <c r="H6" s="47"/>
      <c r="I6" s="47"/>
      <c r="J6" s="47"/>
      <c r="K6" s="47"/>
      <c r="L6" s="48">
        <f>VLOOKUP($C$11,formules!$A$2:$AN79,39,FALSE)</f>
        <v>4.1500000000000002E-2</v>
      </c>
      <c r="M6" s="48">
        <f>VLOOKUP($C$11,formules!$A$2:$AN79,40,FALSE)</f>
        <v>1.6299999999999999E-2</v>
      </c>
      <c r="N6" s="47"/>
      <c r="P6" s="43"/>
    </row>
    <row r="7" spans="1:17" collapsed="1" x14ac:dyDescent="0.3">
      <c r="F7" s="43">
        <f>VLOOKUP($C$11,formules!$A$2:$AE81,21,FALSE)</f>
        <v>1</v>
      </c>
      <c r="G7" s="43">
        <f>VLOOKUP($C$11,formules!$A$2:$AE81,22,FALSE)</f>
        <v>5</v>
      </c>
      <c r="H7" s="43">
        <f>VLOOKUP($C$11,formules!$A$2:$AE81,23,FALSE)</f>
        <v>2</v>
      </c>
      <c r="I7" s="49"/>
      <c r="J7" s="49"/>
      <c r="K7" s="49"/>
      <c r="L7" s="49"/>
      <c r="M7" s="49"/>
      <c r="N7" s="49"/>
      <c r="P7" s="43"/>
    </row>
    <row r="8" spans="1:17" ht="10.5" customHeight="1" x14ac:dyDescent="0.3">
      <c r="F8" s="50"/>
      <c r="P8" s="43"/>
    </row>
    <row r="9" spans="1:17" ht="22.5" customHeight="1" thickBot="1" x14ac:dyDescent="0.35">
      <c r="A9" s="43"/>
      <c r="B9" s="43"/>
      <c r="C9" s="43"/>
      <c r="D9" s="43"/>
      <c r="E9" s="43"/>
    </row>
    <row r="10" spans="1:17" ht="23.25" customHeight="1" thickBot="1" x14ac:dyDescent="0.35">
      <c r="A10" s="124" t="str">
        <f>IF(formules!$A$72="ne","Maks. balų","Svoris")</f>
        <v>Svoris</v>
      </c>
      <c r="B10" s="125" t="s">
        <v>4</v>
      </c>
      <c r="C10" s="125" t="s">
        <v>17</v>
      </c>
      <c r="D10" s="125" t="s">
        <v>26</v>
      </c>
      <c r="E10" s="125" t="s">
        <v>27</v>
      </c>
      <c r="F10" s="126" t="s">
        <v>5</v>
      </c>
      <c r="G10" s="126" t="s">
        <v>6</v>
      </c>
      <c r="H10" s="126" t="s">
        <v>7</v>
      </c>
      <c r="I10" s="126" t="s">
        <v>8</v>
      </c>
      <c r="J10" s="126" t="s">
        <v>9</v>
      </c>
      <c r="K10" s="126" t="s">
        <v>10</v>
      </c>
      <c r="L10" s="126" t="s">
        <v>11</v>
      </c>
      <c r="M10" s="126" t="s">
        <v>12</v>
      </c>
      <c r="N10" s="126" t="s">
        <v>13</v>
      </c>
      <c r="O10" s="129" t="s">
        <v>14</v>
      </c>
      <c r="P10" s="146"/>
    </row>
    <row r="11" spans="1:17" ht="48" customHeight="1" x14ac:dyDescent="0.3">
      <c r="A11" s="143">
        <v>60</v>
      </c>
      <c r="B11" s="145" t="s">
        <v>1</v>
      </c>
      <c r="C11" s="144" t="s">
        <v>743</v>
      </c>
      <c r="D11" s="122"/>
      <c r="E11" s="142"/>
      <c r="F11" s="123"/>
      <c r="G11" s="123"/>
      <c r="H11" s="123"/>
      <c r="I11" s="123"/>
      <c r="J11" s="123"/>
      <c r="K11" s="123"/>
      <c r="L11" s="123"/>
      <c r="M11" s="123"/>
      <c r="N11" s="123"/>
      <c r="O11" s="123"/>
      <c r="P11" s="147"/>
      <c r="Q11" s="118"/>
    </row>
    <row r="12" spans="1:17" ht="21.75" customHeight="1" x14ac:dyDescent="0.3">
      <c r="A12" s="166">
        <v>40</v>
      </c>
      <c r="B12" s="158" t="s">
        <v>0</v>
      </c>
      <c r="C12" s="169" t="s">
        <v>605</v>
      </c>
      <c r="D12" s="158">
        <v>0</v>
      </c>
      <c r="E12" s="158">
        <v>24</v>
      </c>
      <c r="F12" s="40"/>
      <c r="G12" s="40"/>
      <c r="H12" s="40"/>
      <c r="I12" s="40"/>
      <c r="J12" s="40"/>
      <c r="K12" s="40"/>
      <c r="L12" s="40"/>
      <c r="M12" s="40"/>
      <c r="N12" s="40"/>
      <c r="O12" s="130"/>
      <c r="P12" s="177"/>
      <c r="Q12" s="43">
        <f>IFERROR(VLOOKUP(C12,formules!$A$52:$C$55,3,FALSE),0)</f>
        <v>6</v>
      </c>
    </row>
    <row r="13" spans="1:17" ht="21.75" customHeight="1" x14ac:dyDescent="0.3">
      <c r="A13" s="167"/>
      <c r="B13" s="159"/>
      <c r="C13" s="170"/>
      <c r="D13" s="159"/>
      <c r="E13" s="159"/>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1" t="str">
        <f ca="1">IF(AND($A12&lt;&gt;"",$C12&lt;&gt;""),INDIRECT(VLOOKUP($C12,formules!$A$49:$C$59,3,FALSE)&amp;"!"&amp;matrix!J1),"")</f>
        <v/>
      </c>
      <c r="P13" s="177"/>
      <c r="Q13" s="43"/>
    </row>
    <row r="14" spans="1:17" ht="21.75" customHeight="1" x14ac:dyDescent="0.3">
      <c r="A14" s="166"/>
      <c r="B14" s="158" t="s">
        <v>768</v>
      </c>
      <c r="C14" s="169"/>
      <c r="D14" s="158"/>
      <c r="E14" s="158"/>
      <c r="F14" s="40"/>
      <c r="G14" s="40"/>
      <c r="H14" s="40"/>
      <c r="I14" s="40"/>
      <c r="J14" s="40"/>
      <c r="K14" s="40"/>
      <c r="L14" s="40"/>
      <c r="M14" s="40"/>
      <c r="N14" s="40"/>
      <c r="O14" s="130"/>
      <c r="P14" s="147"/>
      <c r="Q14" s="43">
        <f>IFERROR(VLOOKUP(C14,formules!$A$52:$C$55,3,FALSE),0)</f>
        <v>0</v>
      </c>
    </row>
    <row r="15" spans="1:17" ht="21.75" customHeight="1" x14ac:dyDescent="0.3">
      <c r="A15" s="167"/>
      <c r="B15" s="159"/>
      <c r="C15" s="170"/>
      <c r="D15" s="159"/>
      <c r="E15" s="159"/>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1" t="str">
        <f ca="1">IF(AND($A14&lt;&gt;"",$C14&lt;&gt;""),INDIRECT(VLOOKUP($C14,formules!$A$49:$C$59,3,FALSE)&amp;"!"&amp;matrix!J2),"")</f>
        <v/>
      </c>
      <c r="P15" s="147"/>
      <c r="Q15" s="43"/>
    </row>
    <row r="16" spans="1:17" ht="21.75" customHeight="1" x14ac:dyDescent="0.3">
      <c r="A16" s="166"/>
      <c r="B16" s="158" t="s">
        <v>769</v>
      </c>
      <c r="C16" s="169"/>
      <c r="D16" s="158"/>
      <c r="E16" s="158"/>
      <c r="F16" s="40"/>
      <c r="G16" s="40"/>
      <c r="H16" s="40"/>
      <c r="I16" s="40"/>
      <c r="J16" s="40"/>
      <c r="K16" s="40"/>
      <c r="L16" s="40"/>
      <c r="M16" s="40"/>
      <c r="N16" s="40"/>
      <c r="O16" s="130"/>
      <c r="P16" s="147"/>
      <c r="Q16" s="43">
        <f>IFERROR(VLOOKUP(C16,formules!$A$52:$C$55,3,FALSE),0)</f>
        <v>0</v>
      </c>
    </row>
    <row r="17" spans="1:17" ht="21.75" customHeight="1" x14ac:dyDescent="0.3">
      <c r="A17" s="167"/>
      <c r="B17" s="159"/>
      <c r="C17" s="170"/>
      <c r="D17" s="159"/>
      <c r="E17" s="159"/>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1" t="str">
        <f ca="1">IF(AND($A16&lt;&gt;"",$C16&lt;&gt;""),INDIRECT(VLOOKUP($C16,formules!$A$49:$C$59,3,FALSE)&amp;"!"&amp;matrix!J3),"")</f>
        <v/>
      </c>
      <c r="P17" s="147"/>
      <c r="Q17" s="43"/>
    </row>
    <row r="18" spans="1:17" ht="21.75" customHeight="1" x14ac:dyDescent="0.3">
      <c r="A18" s="166"/>
      <c r="B18" s="158" t="s">
        <v>770</v>
      </c>
      <c r="C18" s="169"/>
      <c r="D18" s="158"/>
      <c r="E18" s="158"/>
      <c r="F18" s="40"/>
      <c r="G18" s="40"/>
      <c r="H18" s="40"/>
      <c r="I18" s="40"/>
      <c r="J18" s="40"/>
      <c r="K18" s="40"/>
      <c r="L18" s="40"/>
      <c r="M18" s="40"/>
      <c r="N18" s="40"/>
      <c r="O18" s="130"/>
      <c r="P18" s="147"/>
      <c r="Q18" s="43">
        <f>IFERROR(VLOOKUP(C18,formules!$A$52:$C$55,3,FALSE),0)</f>
        <v>0</v>
      </c>
    </row>
    <row r="19" spans="1:17" ht="21.75" customHeight="1" x14ac:dyDescent="0.3">
      <c r="A19" s="167"/>
      <c r="B19" s="159"/>
      <c r="C19" s="170"/>
      <c r="D19" s="159"/>
      <c r="E19" s="159"/>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1" t="str">
        <f ca="1">IF(AND($A18&lt;&gt;"",$C18&lt;&gt;""),INDIRECT(VLOOKUP($C18,formules!$A$49:$C$59,3,FALSE)&amp;"!"&amp;matrix!J4),"")</f>
        <v/>
      </c>
      <c r="P19" s="147"/>
      <c r="Q19" s="43"/>
    </row>
    <row r="20" spans="1:17" ht="21.75" hidden="1" customHeight="1" outlineLevel="1" x14ac:dyDescent="0.3">
      <c r="A20" s="166"/>
      <c r="B20" s="158" t="s">
        <v>771</v>
      </c>
      <c r="C20" s="169"/>
      <c r="D20" s="158"/>
      <c r="E20" s="158"/>
      <c r="F20" s="40"/>
      <c r="G20" s="40"/>
      <c r="H20" s="40"/>
      <c r="I20" s="40"/>
      <c r="J20" s="40"/>
      <c r="K20" s="40"/>
      <c r="L20" s="40"/>
      <c r="M20" s="40"/>
      <c r="N20" s="40"/>
      <c r="O20" s="130"/>
      <c r="P20" s="147"/>
      <c r="Q20" s="43">
        <f>IFERROR(VLOOKUP(C20,formules!$A$52:$C$55,3,FALSE),0)</f>
        <v>0</v>
      </c>
    </row>
    <row r="21" spans="1:17" ht="21.75" hidden="1" customHeight="1" outlineLevel="1" x14ac:dyDescent="0.3">
      <c r="A21" s="167"/>
      <c r="B21" s="159"/>
      <c r="C21" s="170"/>
      <c r="D21" s="159"/>
      <c r="E21" s="159"/>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1" t="str">
        <f ca="1">IF(AND($A20&lt;&gt;"",$C20&lt;&gt;""),INDIRECT(VLOOKUP($C20,formules!$A$49:$C$59,3,FALSE)&amp;"!"&amp;matrix!J5),"")</f>
        <v/>
      </c>
      <c r="P21" s="147"/>
      <c r="Q21" s="43"/>
    </row>
    <row r="22" spans="1:17" ht="21.75" hidden="1" customHeight="1" outlineLevel="1" x14ac:dyDescent="0.3">
      <c r="A22" s="166"/>
      <c r="B22" s="158" t="s">
        <v>772</v>
      </c>
      <c r="C22" s="169"/>
      <c r="D22" s="158"/>
      <c r="E22" s="158"/>
      <c r="F22" s="40"/>
      <c r="G22" s="40"/>
      <c r="H22" s="40"/>
      <c r="I22" s="40"/>
      <c r="J22" s="40"/>
      <c r="K22" s="40"/>
      <c r="L22" s="40"/>
      <c r="M22" s="40"/>
      <c r="N22" s="40"/>
      <c r="O22" s="130"/>
      <c r="P22" s="147"/>
      <c r="Q22" s="43">
        <f>IFERROR(VLOOKUP(C22,formules!$A$52:$C$55,3,FALSE),0)</f>
        <v>0</v>
      </c>
    </row>
    <row r="23" spans="1:17" ht="21.75" hidden="1" customHeight="1" outlineLevel="1" x14ac:dyDescent="0.3">
      <c r="A23" s="167"/>
      <c r="B23" s="159"/>
      <c r="C23" s="170"/>
      <c r="D23" s="159"/>
      <c r="E23" s="159"/>
      <c r="F23" s="150" t="str">
        <f ca="1">IF(AND($A22&lt;&gt;"",$C22&lt;&gt;""),INDIRECT(VLOOKUP($C22,formules!$A$49:$C$59,3,FALSE)&amp;"!"&amp;matrix!A6),"")</f>
        <v/>
      </c>
      <c r="G23" s="150" t="str">
        <f ca="1">IF(AND($A22&lt;&gt;"",$C22&lt;&gt;""),INDIRECT(VLOOKUP($C22,formules!$A$49:$C$59,3,FALSE)&amp;"!"&amp;matrix!B6),"")</f>
        <v/>
      </c>
      <c r="H23" s="150" t="str">
        <f ca="1">IF(AND($A22&lt;&gt;"",$C22&lt;&gt;""),INDIRECT(VLOOKUP($C22,formules!$A$49:$C$59,3,FALSE)&amp;"!"&amp;matrix!C6),"")</f>
        <v/>
      </c>
      <c r="I23" s="150" t="str">
        <f ca="1">IF(AND($A22&lt;&gt;"",$C22&lt;&gt;""),INDIRECT(VLOOKUP($C22,formules!$A$49:$C$59,3,FALSE)&amp;"!"&amp;matrix!D6),"")</f>
        <v/>
      </c>
      <c r="J23" s="150" t="str">
        <f ca="1">IF(AND($A22&lt;&gt;"",$C22&lt;&gt;""),INDIRECT(VLOOKUP($C22,formules!$A$49:$C$59,3,FALSE)&amp;"!"&amp;matrix!E6),"")</f>
        <v/>
      </c>
      <c r="K23" s="150" t="str">
        <f ca="1">IF(AND($A22&lt;&gt;"",$C22&lt;&gt;""),INDIRECT(VLOOKUP($C22,formules!$A$49:$C$59,3,FALSE)&amp;"!"&amp;matrix!F6),"")</f>
        <v/>
      </c>
      <c r="L23" s="150" t="str">
        <f ca="1">IF(AND($A22&lt;&gt;"",$C22&lt;&gt;""),INDIRECT(VLOOKUP($C22,formules!$A$49:$C$59,3,FALSE)&amp;"!"&amp;matrix!G6),"")</f>
        <v/>
      </c>
      <c r="M23" s="150" t="str">
        <f ca="1">IF(AND($A22&lt;&gt;"",$C22&lt;&gt;""),INDIRECT(VLOOKUP($C22,formules!$A$49:$C$59,3,FALSE)&amp;"!"&amp;matrix!H6),"")</f>
        <v/>
      </c>
      <c r="N23" s="150" t="str">
        <f ca="1">IF(AND($A22&lt;&gt;"",$C22&lt;&gt;""),INDIRECT(VLOOKUP($C22,formules!$A$49:$C$59,3,FALSE)&amp;"!"&amp;matrix!I6),"")</f>
        <v/>
      </c>
      <c r="O23" s="151" t="str">
        <f ca="1">IF(AND($A22&lt;&gt;"",$C22&lt;&gt;""),INDIRECT(VLOOKUP($C22,formules!$A$49:$C$59,3,FALSE)&amp;"!"&amp;matrix!J6),"")</f>
        <v/>
      </c>
      <c r="P23" s="147"/>
      <c r="Q23" s="43"/>
    </row>
    <row r="24" spans="1:17" ht="21.75" hidden="1" customHeight="1" outlineLevel="1" x14ac:dyDescent="0.3">
      <c r="A24" s="166"/>
      <c r="B24" s="158" t="s">
        <v>773</v>
      </c>
      <c r="C24" s="169"/>
      <c r="D24" s="158"/>
      <c r="E24" s="158"/>
      <c r="F24" s="40"/>
      <c r="G24" s="40"/>
      <c r="H24" s="40"/>
      <c r="I24" s="40"/>
      <c r="J24" s="40"/>
      <c r="K24" s="40"/>
      <c r="L24" s="40"/>
      <c r="M24" s="40"/>
      <c r="N24" s="40"/>
      <c r="O24" s="130"/>
      <c r="P24" s="147"/>
      <c r="Q24" s="43">
        <f>IFERROR(VLOOKUP(C24,formules!$A$52:$C$55,3,FALSE),0)</f>
        <v>0</v>
      </c>
    </row>
    <row r="25" spans="1:17" ht="21.75" hidden="1" customHeight="1" outlineLevel="1" x14ac:dyDescent="0.3">
      <c r="A25" s="167"/>
      <c r="B25" s="159"/>
      <c r="C25" s="170"/>
      <c r="D25" s="159"/>
      <c r="E25" s="159"/>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1" t="str">
        <f ca="1">IF(AND($A24&lt;&gt;"",$C24&lt;&gt;""),INDIRECT(VLOOKUP($C24,formules!$A$49:$C$59,3,FALSE)&amp;"!"&amp;matrix!J7),"")</f>
        <v/>
      </c>
      <c r="P25" s="147"/>
      <c r="Q25" s="43"/>
    </row>
    <row r="26" spans="1:17" ht="21.75" hidden="1" customHeight="1" outlineLevel="1" x14ac:dyDescent="0.3">
      <c r="A26" s="166"/>
      <c r="B26" s="158" t="s">
        <v>774</v>
      </c>
      <c r="C26" s="169"/>
      <c r="D26" s="158"/>
      <c r="E26" s="158"/>
      <c r="F26" s="40"/>
      <c r="G26" s="40"/>
      <c r="H26" s="40"/>
      <c r="I26" s="40"/>
      <c r="J26" s="40"/>
      <c r="K26" s="40"/>
      <c r="L26" s="40"/>
      <c r="M26" s="40"/>
      <c r="N26" s="40"/>
      <c r="O26" s="130"/>
      <c r="P26" s="147"/>
      <c r="Q26" s="43">
        <f>IFERROR(VLOOKUP(C26,formules!$A$52:$C$55,3,FALSE),0)</f>
        <v>0</v>
      </c>
    </row>
    <row r="27" spans="1:17" ht="21.75" hidden="1" customHeight="1" outlineLevel="1" x14ac:dyDescent="0.3">
      <c r="A27" s="167"/>
      <c r="B27" s="159"/>
      <c r="C27" s="170"/>
      <c r="D27" s="159"/>
      <c r="E27" s="159"/>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1" t="str">
        <f ca="1">IF(AND($A26&lt;&gt;"",$C26&lt;&gt;""),INDIRECT(VLOOKUP($C26,formules!$A$49:$C$59,3,FALSE)&amp;"!"&amp;matrix!J8),"")</f>
        <v/>
      </c>
      <c r="P27" s="147"/>
      <c r="Q27" s="43"/>
    </row>
    <row r="28" spans="1:17" ht="21.75" hidden="1" customHeight="1" outlineLevel="1" x14ac:dyDescent="0.3">
      <c r="A28" s="166"/>
      <c r="B28" s="158" t="s">
        <v>775</v>
      </c>
      <c r="C28" s="169"/>
      <c r="D28" s="158"/>
      <c r="E28" s="158"/>
      <c r="F28" s="40"/>
      <c r="G28" s="40"/>
      <c r="H28" s="40"/>
      <c r="I28" s="40"/>
      <c r="J28" s="40"/>
      <c r="K28" s="40"/>
      <c r="L28" s="40"/>
      <c r="M28" s="40"/>
      <c r="N28" s="40"/>
      <c r="O28" s="130"/>
      <c r="P28" s="147"/>
      <c r="Q28" s="43">
        <f>IFERROR(VLOOKUP(C28,formules!$A$52:$C$55,3,FALSE),0)</f>
        <v>0</v>
      </c>
    </row>
    <row r="29" spans="1:17" ht="21.75" hidden="1" customHeight="1" outlineLevel="1" x14ac:dyDescent="0.3">
      <c r="A29" s="167"/>
      <c r="B29" s="159"/>
      <c r="C29" s="170"/>
      <c r="D29" s="159"/>
      <c r="E29" s="159"/>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1" t="str">
        <f ca="1">IF(AND($A28&lt;&gt;"",$C28&lt;&gt;""),INDIRECT(VLOOKUP($C28,formules!$A$49:$C$59,3,FALSE)&amp;"!"&amp;matrix!J9),"")</f>
        <v/>
      </c>
      <c r="P29" s="147"/>
      <c r="Q29" s="43"/>
    </row>
    <row r="30" spans="1:17" ht="21.75" hidden="1" customHeight="1" outlineLevel="1" x14ac:dyDescent="0.3">
      <c r="A30" s="166"/>
      <c r="B30" s="158" t="s">
        <v>776</v>
      </c>
      <c r="C30" s="169"/>
      <c r="D30" s="158"/>
      <c r="E30" s="158"/>
      <c r="F30" s="40"/>
      <c r="G30" s="40"/>
      <c r="H30" s="40"/>
      <c r="I30" s="40"/>
      <c r="J30" s="40"/>
      <c r="K30" s="40"/>
      <c r="L30" s="40"/>
      <c r="M30" s="40"/>
      <c r="N30" s="40"/>
      <c r="O30" s="130"/>
      <c r="P30" s="147"/>
      <c r="Q30" s="43">
        <f>IFERROR(VLOOKUP(C30,formules!$A$52:$C$55,3,FALSE),0)</f>
        <v>0</v>
      </c>
    </row>
    <row r="31" spans="1:17" ht="21.75" hidden="1" customHeight="1" outlineLevel="1" x14ac:dyDescent="0.3">
      <c r="A31" s="167"/>
      <c r="B31" s="159"/>
      <c r="C31" s="172"/>
      <c r="D31" s="159"/>
      <c r="E31" s="159"/>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1" t="str">
        <f ca="1">IF(AND($A30&lt;&gt;"",$C30&lt;&gt;""),INDIRECT(VLOOKUP($C30,formules!$A$49:$C$59,3,FALSE)&amp;"!"&amp;matrix!J10),"")</f>
        <v/>
      </c>
      <c r="P31" s="147"/>
      <c r="Q31" s="43"/>
    </row>
    <row r="32" spans="1:17" ht="30" customHeight="1" collapsed="1" x14ac:dyDescent="0.3">
      <c r="A32" s="171">
        <f>SUM(A11:A31)</f>
        <v>100</v>
      </c>
      <c r="B32" s="168" t="str">
        <f>IF(VLOOKUP($C$11,formules!$A$2:$AN82,36,FALSE)&lt;&gt;0,VLOOKUP($C$11,formules!$A$2:$AN82,36,FALSE),"")</f>
        <v/>
      </c>
      <c r="C32" s="168"/>
      <c r="D32" s="161"/>
      <c r="E32" s="161"/>
      <c r="F32" s="52"/>
      <c r="G32" s="53"/>
      <c r="H32" s="53"/>
      <c r="I32" s="53"/>
      <c r="J32" s="53"/>
      <c r="K32" s="53"/>
      <c r="L32" s="53"/>
      <c r="M32" s="53"/>
      <c r="N32" s="53"/>
      <c r="O32" s="132"/>
      <c r="P32" s="147"/>
      <c r="Q32" s="43"/>
    </row>
    <row r="33" spans="1:17" ht="32.25" customHeight="1" x14ac:dyDescent="0.3">
      <c r="A33" s="171"/>
      <c r="B33" s="168" t="str">
        <f>IF(VLOOKUP($C$11,formules!$A$2:$AN82,37,FALSE)&lt;&gt;0,VLOOKUP($C$11,formules!$A$2:$AN82,37,FALSE),"")</f>
        <v/>
      </c>
      <c r="C33" s="168"/>
      <c r="D33" s="158"/>
      <c r="E33" s="158"/>
      <c r="F33" s="54"/>
      <c r="G33" s="55"/>
      <c r="H33" s="55"/>
      <c r="I33" s="55"/>
      <c r="J33" s="55"/>
      <c r="K33" s="55"/>
      <c r="L33" s="55"/>
      <c r="M33" s="55"/>
      <c r="N33" s="55"/>
      <c r="O33" s="133"/>
      <c r="P33" s="147"/>
    </row>
    <row r="34" spans="1:17" ht="28.5" customHeight="1" x14ac:dyDescent="0.3">
      <c r="A34" s="171"/>
      <c r="B34" s="168" t="str">
        <f>IF(VLOOKUP($C$11,formules!$A$2:$AN82,35,FALSE)&lt;&gt;0,"n","")</f>
        <v/>
      </c>
      <c r="C34" s="168"/>
      <c r="D34" s="162"/>
      <c r="E34" s="163"/>
      <c r="F34" s="56"/>
      <c r="G34" s="57"/>
      <c r="H34" s="57"/>
      <c r="I34" s="57"/>
      <c r="J34" s="57"/>
      <c r="K34" s="57"/>
      <c r="L34" s="57"/>
      <c r="M34" s="57"/>
      <c r="N34" s="57"/>
      <c r="O34" s="134"/>
      <c r="P34" s="147"/>
    </row>
    <row r="35" spans="1:17" ht="22.5" customHeight="1" x14ac:dyDescent="0.3">
      <c r="A35" s="93"/>
      <c r="B35" s="94"/>
      <c r="C35" s="94"/>
      <c r="D35" s="164" t="s">
        <v>15</v>
      </c>
      <c r="E35" s="165"/>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5" t="str">
        <f ca="1">IF(OR(ISERROR(VLOOKUP($C$11,formules!$A$2:$O$60,formules!K64,FALSE)),O11=""),"",VLOOKUP($C$11,formules!$A$2:$O$60,formules!K64,FALSE))</f>
        <v/>
      </c>
      <c r="P35" s="147"/>
    </row>
    <row r="36" spans="1:17" hidden="1" x14ac:dyDescent="0.3">
      <c r="A36" s="95"/>
      <c r="B36" s="94"/>
      <c r="C36" s="94"/>
      <c r="D36" s="100" t="s">
        <v>16</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6" t="str">
        <f t="shared" ca="1" si="0"/>
        <v/>
      </c>
      <c r="P36" s="147"/>
    </row>
    <row r="37" spans="1:17" x14ac:dyDescent="0.3">
      <c r="A37" s="95"/>
      <c r="B37" s="94"/>
      <c r="C37" s="94"/>
      <c r="D37" s="164" t="s">
        <v>680</v>
      </c>
      <c r="E37" s="178"/>
      <c r="F37" s="178"/>
      <c r="G37" s="178"/>
      <c r="H37" s="178"/>
      <c r="I37" s="178"/>
      <c r="J37" s="178"/>
      <c r="K37" s="178"/>
      <c r="L37" s="178"/>
      <c r="M37" s="178"/>
      <c r="N37" s="178"/>
      <c r="O37" s="179"/>
      <c r="P37" s="147"/>
    </row>
    <row r="38" spans="1:17" ht="20.25" customHeight="1" x14ac:dyDescent="0.3">
      <c r="A38" s="95"/>
      <c r="B38" s="94"/>
      <c r="C38" s="94"/>
      <c r="D38" s="164" t="s">
        <v>672</v>
      </c>
      <c r="E38" s="165"/>
      <c r="F38" s="183" t="str">
        <f>VLOOKUP($C$11,formules!$A$2:$AP82,17,FALSE)</f>
        <v>Pmažiausia=0€; Pdidžiausia=0€; Wkokybė=40; Wkaina=60</v>
      </c>
      <c r="G38" s="184"/>
      <c r="H38" s="184"/>
      <c r="I38" s="184"/>
      <c r="J38" s="184"/>
      <c r="K38" s="184"/>
      <c r="L38" s="184"/>
      <c r="M38" s="184"/>
      <c r="N38" s="184"/>
      <c r="O38" s="185"/>
      <c r="P38" s="147"/>
    </row>
    <row r="39" spans="1:17" x14ac:dyDescent="0.3">
      <c r="A39" s="95"/>
      <c r="B39" s="94"/>
      <c r="C39" s="94"/>
      <c r="D39" s="164" t="str">
        <f>IF(Q39="n","Qi (balais)","Wkokybė x Qi")</f>
        <v>Wkokybė x Qi</v>
      </c>
      <c r="E39" s="165"/>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7" t="str">
        <f t="shared" si="1"/>
        <v/>
      </c>
      <c r="P39" s="147"/>
      <c r="Q39" s="43">
        <f>VLOOKUP($C$11,formules!$A$2:$AP82,19,FALSE)</f>
        <v>0</v>
      </c>
    </row>
    <row r="40" spans="1:17" x14ac:dyDescent="0.3">
      <c r="A40" s="95"/>
      <c r="B40" s="94"/>
      <c r="C40" s="94"/>
      <c r="D40" s="160" t="s">
        <v>689</v>
      </c>
      <c r="E40" s="160"/>
      <c r="F40" s="157" t="str">
        <f t="shared" ref="F40:O40" si="2">IFERROR(F39/WQ,"")</f>
        <v/>
      </c>
      <c r="G40" s="157" t="str">
        <f t="shared" si="2"/>
        <v/>
      </c>
      <c r="H40" s="157" t="str">
        <f t="shared" si="2"/>
        <v/>
      </c>
      <c r="I40" s="157" t="str">
        <f t="shared" si="2"/>
        <v/>
      </c>
      <c r="J40" s="157" t="str">
        <f t="shared" si="2"/>
        <v/>
      </c>
      <c r="K40" s="157" t="str">
        <f t="shared" si="2"/>
        <v/>
      </c>
      <c r="L40" s="61" t="str">
        <f t="shared" si="2"/>
        <v/>
      </c>
      <c r="M40" s="61" t="str">
        <f t="shared" si="2"/>
        <v/>
      </c>
      <c r="N40" s="61" t="str">
        <f t="shared" si="2"/>
        <v/>
      </c>
      <c r="O40" s="138" t="str">
        <f t="shared" si="2"/>
        <v/>
      </c>
      <c r="P40" s="148" t="s">
        <v>777</v>
      </c>
    </row>
    <row r="41" spans="1:17" x14ac:dyDescent="0.3">
      <c r="A41" s="95"/>
      <c r="B41" s="94"/>
      <c r="C41" s="94"/>
      <c r="D41" s="164" t="s">
        <v>623</v>
      </c>
      <c r="E41" s="165"/>
      <c r="F41" s="156" t="str">
        <f>F40</f>
        <v/>
      </c>
      <c r="G41" s="156" t="str">
        <f t="shared" ref="G41:O41" si="3">G40</f>
        <v/>
      </c>
      <c r="H41" s="156" t="str">
        <f t="shared" si="3"/>
        <v/>
      </c>
      <c r="I41" s="156" t="str">
        <f t="shared" si="3"/>
        <v/>
      </c>
      <c r="J41" s="156" t="str">
        <f t="shared" si="3"/>
        <v/>
      </c>
      <c r="K41" s="156" t="str">
        <f t="shared" si="3"/>
        <v/>
      </c>
      <c r="L41" s="98" t="str">
        <f t="shared" si="3"/>
        <v/>
      </c>
      <c r="M41" s="98" t="str">
        <f t="shared" si="3"/>
        <v/>
      </c>
      <c r="N41" s="98" t="str">
        <f t="shared" si="3"/>
        <v/>
      </c>
      <c r="O41" s="139" t="str">
        <f t="shared" si="3"/>
        <v/>
      </c>
      <c r="P41" s="148"/>
    </row>
    <row r="42" spans="1:17" x14ac:dyDescent="0.3">
      <c r="A42" s="95"/>
      <c r="B42" s="94"/>
      <c r="C42" s="94"/>
      <c r="D42" s="160" t="str">
        <f>IF(VLOOKUP($C$11,formules!$A$2:$AP82,18,FALSE)=0,"",VLOOKUP($C$11,formules!$A$2:$AP82,18,FALSE))</f>
        <v/>
      </c>
      <c r="E42" s="160"/>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9" t="str">
        <f ca="1">IFERROR(IF($D42="Ui",formules!O77,IF($D42="Log(Pi/Pmažiausia)",ROUND(LOG(O11/MIN(P)),3),IF($D42="ĮVERTkaina",(COUNT(P)-RANK(OFFSET(P,0,formules!K$63),P,1))/(COUNT(P)-1),""))),"")</f>
        <v/>
      </c>
      <c r="P42" s="149">
        <f>IF(P40=version!A2,1,0)</f>
        <v>0</v>
      </c>
    </row>
    <row r="43" spans="1:17" ht="15" thickBot="1" x14ac:dyDescent="0.35">
      <c r="A43" s="96"/>
      <c r="B43" s="97"/>
      <c r="C43" s="97"/>
      <c r="D43" s="186" t="str">
        <f>IF(D42="Ui","BBi","")</f>
        <v/>
      </c>
      <c r="E43" s="186"/>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40" t="str">
        <f>IFERROR(IF($D$43="BBi",formules!O78,""),"")</f>
        <v/>
      </c>
      <c r="P43" s="128"/>
    </row>
    <row r="44" spans="1:17" x14ac:dyDescent="0.3">
      <c r="A44" s="120"/>
      <c r="B44" s="119"/>
      <c r="C44" s="119"/>
      <c r="D44" s="121"/>
      <c r="E44" s="121"/>
      <c r="F44" s="127"/>
      <c r="G44" s="127"/>
      <c r="H44" s="127"/>
      <c r="I44" s="127"/>
      <c r="J44" s="127"/>
      <c r="K44" s="127"/>
      <c r="L44" s="127"/>
      <c r="M44" s="127"/>
      <c r="N44" s="127"/>
      <c r="O44" s="127"/>
      <c r="P44" s="17"/>
    </row>
    <row r="45" spans="1:17" x14ac:dyDescent="0.3">
      <c r="D45" s="17"/>
    </row>
    <row r="46" spans="1:17" x14ac:dyDescent="0.3">
      <c r="G46" s="155"/>
    </row>
    <row r="49" spans="21:29" x14ac:dyDescent="0.3">
      <c r="U49" s="176"/>
      <c r="V49" s="176"/>
      <c r="W49" s="176"/>
      <c r="X49" s="176"/>
      <c r="Y49" s="176"/>
      <c r="Z49" s="176"/>
      <c r="AA49" s="176"/>
      <c r="AB49" s="176"/>
      <c r="AC49" s="176"/>
    </row>
    <row r="50" spans="21:29" ht="22.5" customHeight="1" x14ac:dyDescent="0.3"/>
    <row r="51" spans="21:29" ht="22.5" customHeight="1" x14ac:dyDescent="0.3"/>
    <row r="52" spans="21:29" ht="22.5" customHeight="1" x14ac:dyDescent="0.3"/>
    <row r="53" spans="21:29" ht="22.5" customHeight="1" x14ac:dyDescent="0.3"/>
    <row r="54" spans="21:29" ht="22.5" customHeight="1" x14ac:dyDescent="0.3"/>
    <row r="55" spans="21:29" ht="22.5" customHeight="1" x14ac:dyDescent="0.3"/>
    <row r="56" spans="21:29" ht="22.5" customHeight="1" x14ac:dyDescent="0.3"/>
    <row r="57" spans="21:29" ht="22.5" customHeight="1" x14ac:dyDescent="0.3"/>
    <row r="58" spans="21:29" ht="22.5" customHeight="1" x14ac:dyDescent="0.3"/>
    <row r="59" spans="21:29" ht="22.5" customHeight="1" x14ac:dyDescent="0.3"/>
    <row r="60" spans="21:29" ht="22.5" customHeight="1" x14ac:dyDescent="0.3"/>
    <row r="61" spans="21:29" ht="22.5" customHeight="1" x14ac:dyDescent="0.3"/>
    <row r="62" spans="21:29" ht="22.5" customHeight="1" x14ac:dyDescent="0.3"/>
    <row r="63" spans="21:29" ht="22.5" customHeight="1" x14ac:dyDescent="0.3"/>
    <row r="64" spans="21:29" ht="22.5" customHeight="1" x14ac:dyDescent="0.3"/>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30480</xdr:colOff>
                    <xdr:row>31</xdr:row>
                    <xdr:rowOff>121920</xdr:rowOff>
                  </from>
                  <to>
                    <xdr:col>10</xdr:col>
                    <xdr:colOff>868680</xdr:colOff>
                    <xdr:row>32</xdr:row>
                    <xdr:rowOff>160020</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655320</xdr:colOff>
                    <xdr:row>40</xdr:row>
                    <xdr:rowOff>137160</xdr:rowOff>
                  </from>
                  <to>
                    <xdr:col>15</xdr:col>
                    <xdr:colOff>2293620</xdr:colOff>
                    <xdr:row>42</xdr:row>
                    <xdr:rowOff>30480</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30480</xdr:colOff>
                    <xdr:row>32</xdr:row>
                    <xdr:rowOff>228600</xdr:rowOff>
                  </from>
                  <to>
                    <xdr:col>10</xdr:col>
                    <xdr:colOff>883920</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4" outlineLevelRow="2" x14ac:dyDescent="0.3"/>
  <cols>
    <col min="1" max="1" width="14.6640625" customWidth="1"/>
    <col min="3" max="3" width="11.44140625" customWidth="1"/>
    <col min="4" max="4" width="8.6640625" customWidth="1"/>
    <col min="6" max="6" width="10.109375" customWidth="1"/>
    <col min="16" max="16" width="55.44140625" customWidth="1"/>
    <col min="17" max="17" width="25.6640625" customWidth="1"/>
  </cols>
  <sheetData>
    <row r="1" spans="1:42" ht="28.8" x14ac:dyDescent="0.3">
      <c r="A1" s="192" t="s">
        <v>659</v>
      </c>
      <c r="B1" s="192"/>
      <c r="C1" s="192"/>
      <c r="D1" s="192"/>
      <c r="E1" s="192"/>
      <c r="F1" s="192"/>
      <c r="G1" s="192"/>
      <c r="H1" s="192"/>
      <c r="I1" s="192"/>
      <c r="J1" s="192"/>
      <c r="K1" s="192"/>
      <c r="L1" s="192"/>
      <c r="M1" s="192"/>
      <c r="N1" s="192"/>
      <c r="O1" s="192"/>
      <c r="P1" s="192"/>
      <c r="U1" s="65" t="s">
        <v>20</v>
      </c>
      <c r="V1" s="65" t="s">
        <v>21</v>
      </c>
      <c r="W1" s="65" t="s">
        <v>22</v>
      </c>
      <c r="X1" s="65">
        <v>2</v>
      </c>
      <c r="Y1" s="65">
        <v>3</v>
      </c>
      <c r="Z1" s="65">
        <v>4</v>
      </c>
      <c r="AA1" s="65" t="s">
        <v>23</v>
      </c>
      <c r="AB1" s="65" t="s">
        <v>24</v>
      </c>
      <c r="AC1" s="65" t="s">
        <v>25</v>
      </c>
      <c r="AD1" s="66" t="s">
        <v>28</v>
      </c>
      <c r="AE1" s="66" t="s">
        <v>29</v>
      </c>
      <c r="AF1" s="67" t="s">
        <v>609</v>
      </c>
      <c r="AG1" s="65" t="s">
        <v>616</v>
      </c>
      <c r="AH1" s="65" t="s">
        <v>617</v>
      </c>
      <c r="AI1" s="65" t="s">
        <v>618</v>
      </c>
      <c r="AJ1" s="65" t="s">
        <v>619</v>
      </c>
      <c r="AK1" s="65" t="s">
        <v>620</v>
      </c>
      <c r="AL1" s="68" t="s">
        <v>630</v>
      </c>
      <c r="AM1" s="69" t="s">
        <v>631</v>
      </c>
      <c r="AN1" s="69" t="s">
        <v>632</v>
      </c>
      <c r="AP1" s="70" t="s">
        <v>660</v>
      </c>
    </row>
    <row r="2" spans="1:42" ht="97.5" customHeight="1" outlineLevel="2" x14ac:dyDescent="0.3">
      <c r="A2" s="101" t="s">
        <v>726</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Wkokybė=40; Wkaina=60</v>
      </c>
      <c r="S2" t="s">
        <v>724</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3">
      <c r="A3" s="101" t="s">
        <v>727</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 Psetmin=€; Wkokybė=40; Wkaina=60</v>
      </c>
      <c r="U3" s="1">
        <v>2</v>
      </c>
      <c r="V3" s="1">
        <v>2</v>
      </c>
      <c r="W3" s="1">
        <v>1</v>
      </c>
      <c r="X3" s="72" t="s">
        <v>606</v>
      </c>
      <c r="Y3" s="72" t="s">
        <v>606</v>
      </c>
      <c r="Z3" s="72" t="s">
        <v>606</v>
      </c>
      <c r="AA3" s="72">
        <v>0</v>
      </c>
      <c r="AB3" s="72">
        <v>0</v>
      </c>
      <c r="AC3" s="72" t="s">
        <v>606</v>
      </c>
      <c r="AD3" s="63"/>
      <c r="AE3" s="63">
        <v>1</v>
      </c>
      <c r="AF3" s="73">
        <v>1</v>
      </c>
      <c r="AG3" s="1"/>
      <c r="AH3" s="1"/>
      <c r="AI3" s="1"/>
      <c r="AJ3" s="1"/>
      <c r="AK3" s="1"/>
      <c r="AL3" s="42" t="s">
        <v>606</v>
      </c>
      <c r="AM3" s="42">
        <v>0</v>
      </c>
      <c r="AN3" s="42">
        <v>0</v>
      </c>
      <c r="AO3">
        <v>18</v>
      </c>
    </row>
    <row r="4" spans="1:42" ht="97.5" customHeight="1" x14ac:dyDescent="0.3">
      <c r="A4" s="101" t="s">
        <v>728</v>
      </c>
      <c r="B4" s="102"/>
      <c r="C4" s="102">
        <v>24</v>
      </c>
      <c r="D4" s="1">
        <v>1</v>
      </c>
      <c r="E4" s="90" t="s">
        <v>629</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 (arba 0); Pref=€; Wkokybė=40; Wkaina=60</v>
      </c>
      <c r="S4" t="s">
        <v>724</v>
      </c>
      <c r="U4" s="1">
        <v>2</v>
      </c>
      <c r="V4" s="1">
        <v>3</v>
      </c>
      <c r="W4" s="1">
        <v>1</v>
      </c>
      <c r="X4" s="72" t="s">
        <v>606</v>
      </c>
      <c r="Y4" s="72" t="s">
        <v>606</v>
      </c>
      <c r="Z4" s="72" t="s">
        <v>606</v>
      </c>
      <c r="AA4" s="72">
        <v>0</v>
      </c>
      <c r="AB4" s="72">
        <v>0</v>
      </c>
      <c r="AC4" s="72" t="s">
        <v>606</v>
      </c>
      <c r="AD4" s="63">
        <v>1</v>
      </c>
      <c r="AE4" s="63"/>
      <c r="AF4" s="63"/>
      <c r="AG4" s="1">
        <v>1</v>
      </c>
      <c r="AH4" s="1">
        <v>1</v>
      </c>
      <c r="AI4" s="1"/>
      <c r="AJ4" s="1" t="s">
        <v>616</v>
      </c>
      <c r="AK4" s="1" t="s">
        <v>617</v>
      </c>
      <c r="AL4" s="42" t="s">
        <v>634</v>
      </c>
      <c r="AM4" s="42">
        <v>0</v>
      </c>
      <c r="AN4" s="42">
        <v>0</v>
      </c>
      <c r="AO4">
        <v>24</v>
      </c>
    </row>
    <row r="5" spans="1:42" ht="97.5" customHeight="1" x14ac:dyDescent="0.3">
      <c r="A5" s="101" t="s">
        <v>729</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Wkokybė=40; Wkaina=60</v>
      </c>
      <c r="S5" t="s">
        <v>724</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3">
      <c r="A6" s="101" t="s">
        <v>730</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 (arba 0); Pref=€; Wkokybė=40; Wkaina=60</v>
      </c>
      <c r="S6" t="s">
        <v>724</v>
      </c>
      <c r="U6" s="1">
        <v>2</v>
      </c>
      <c r="V6" s="1">
        <v>2</v>
      </c>
      <c r="W6" s="1">
        <v>1</v>
      </c>
      <c r="X6" s="72" t="s">
        <v>606</v>
      </c>
      <c r="Y6" s="72" t="s">
        <v>606</v>
      </c>
      <c r="Z6" s="72" t="s">
        <v>606</v>
      </c>
      <c r="AA6" s="72">
        <v>0</v>
      </c>
      <c r="AB6" s="72">
        <v>0</v>
      </c>
      <c r="AC6" s="72" t="s">
        <v>606</v>
      </c>
      <c r="AD6" s="63"/>
      <c r="AE6" s="63"/>
      <c r="AF6" s="63"/>
      <c r="AG6" s="1">
        <v>1</v>
      </c>
      <c r="AH6" s="1">
        <v>1</v>
      </c>
      <c r="AI6" s="1"/>
      <c r="AJ6" s="1" t="s">
        <v>616</v>
      </c>
      <c r="AK6" s="1" t="s">
        <v>617</v>
      </c>
      <c r="AL6" s="42" t="s">
        <v>606</v>
      </c>
      <c r="AM6" s="42">
        <v>0</v>
      </c>
      <c r="AN6" s="42">
        <v>0</v>
      </c>
      <c r="AO6">
        <v>26</v>
      </c>
    </row>
    <row r="7" spans="1:42" ht="97.5" customHeight="1" x14ac:dyDescent="0.3">
      <c r="A7" s="101" t="s">
        <v>731</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 (arba 0); P(q=1)=€; n=</v>
      </c>
      <c r="S7" t="s">
        <v>724</v>
      </c>
      <c r="U7" s="1">
        <v>2</v>
      </c>
      <c r="V7" s="1">
        <v>4</v>
      </c>
      <c r="W7" s="1">
        <v>1</v>
      </c>
      <c r="X7" s="72" t="s">
        <v>606</v>
      </c>
      <c r="Y7" s="72" t="s">
        <v>606</v>
      </c>
      <c r="Z7" s="72" t="s">
        <v>606</v>
      </c>
      <c r="AA7" s="72">
        <v>0</v>
      </c>
      <c r="AB7" s="72">
        <v>0</v>
      </c>
      <c r="AC7" s="72" t="s">
        <v>606</v>
      </c>
      <c r="AD7" s="63">
        <v>1</v>
      </c>
      <c r="AE7" s="63"/>
      <c r="AF7" s="63"/>
      <c r="AG7" s="1">
        <v>1</v>
      </c>
      <c r="AH7" s="1">
        <v>1</v>
      </c>
      <c r="AI7" s="1">
        <v>1</v>
      </c>
      <c r="AJ7" s="1" t="s">
        <v>675</v>
      </c>
      <c r="AK7" s="1" t="s">
        <v>674</v>
      </c>
      <c r="AL7" s="42" t="s">
        <v>606</v>
      </c>
      <c r="AM7" s="75">
        <v>0</v>
      </c>
      <c r="AN7" s="75">
        <v>0</v>
      </c>
      <c r="AO7">
        <v>27</v>
      </c>
      <c r="AP7" t="s">
        <v>661</v>
      </c>
    </row>
    <row r="8" spans="1:42" ht="97.5" customHeight="1" x14ac:dyDescent="0.3">
      <c r="A8" s="101" t="s">
        <v>732</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 (arba 0); PSetMax=€; Wkokybė=40; Wkaina=60</v>
      </c>
      <c r="S8" t="s">
        <v>724</v>
      </c>
      <c r="U8" s="1">
        <v>2</v>
      </c>
      <c r="V8" s="1">
        <v>3</v>
      </c>
      <c r="W8" s="1">
        <v>1</v>
      </c>
      <c r="X8" s="72" t="s">
        <v>606</v>
      </c>
      <c r="Y8" s="72" t="s">
        <v>606</v>
      </c>
      <c r="Z8" s="72" t="s">
        <v>606</v>
      </c>
      <c r="AA8" s="72">
        <v>0</v>
      </c>
      <c r="AB8" s="72">
        <v>0</v>
      </c>
      <c r="AC8" s="72" t="s">
        <v>606</v>
      </c>
      <c r="AD8" s="63">
        <v>1</v>
      </c>
      <c r="AE8" s="73">
        <v>1</v>
      </c>
      <c r="AF8" s="63"/>
      <c r="AG8" s="1">
        <v>1</v>
      </c>
      <c r="AH8" s="1"/>
      <c r="AI8" s="1"/>
      <c r="AJ8" s="1" t="s">
        <v>687</v>
      </c>
      <c r="AK8" s="1"/>
      <c r="AL8" s="42" t="s">
        <v>606</v>
      </c>
      <c r="AM8" s="42">
        <v>0</v>
      </c>
      <c r="AN8" s="42">
        <v>0</v>
      </c>
      <c r="AO8">
        <v>14</v>
      </c>
    </row>
    <row r="9" spans="1:42" ht="97.5" customHeight="1" x14ac:dyDescent="0.3">
      <c r="A9" s="101" t="s">
        <v>733</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 (arba 0); Pref=€; n=</v>
      </c>
      <c r="S9" t="s">
        <v>724</v>
      </c>
      <c r="U9" s="1">
        <v>2</v>
      </c>
      <c r="V9" s="1">
        <v>4</v>
      </c>
      <c r="W9" s="1"/>
      <c r="X9" s="72" t="s">
        <v>653</v>
      </c>
      <c r="Y9" s="72" t="s">
        <v>653</v>
      </c>
      <c r="Z9" s="72" t="s">
        <v>653</v>
      </c>
      <c r="AA9" s="72">
        <v>0</v>
      </c>
      <c r="AB9" s="72">
        <v>0</v>
      </c>
      <c r="AC9" s="72" t="s">
        <v>653</v>
      </c>
      <c r="AD9" s="63">
        <v>1</v>
      </c>
      <c r="AE9" s="63"/>
      <c r="AF9" s="63"/>
      <c r="AG9" s="1">
        <v>1</v>
      </c>
      <c r="AH9" s="1">
        <v>1</v>
      </c>
      <c r="AI9" s="1">
        <v>1</v>
      </c>
      <c r="AJ9" s="1" t="s">
        <v>677</v>
      </c>
      <c r="AK9" s="1" t="s">
        <v>676</v>
      </c>
      <c r="AL9" s="42" t="s">
        <v>653</v>
      </c>
      <c r="AM9" s="42">
        <v>0</v>
      </c>
      <c r="AN9" s="42">
        <v>0</v>
      </c>
      <c r="AO9">
        <v>28</v>
      </c>
      <c r="AP9" t="s">
        <v>661</v>
      </c>
    </row>
    <row r="10" spans="1:42" ht="97.5" customHeight="1" x14ac:dyDescent="0.3">
      <c r="A10" s="101" t="s">
        <v>734</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v>
      </c>
      <c r="S10" t="s">
        <v>724</v>
      </c>
      <c r="U10" s="1">
        <v>2</v>
      </c>
      <c r="V10" s="1">
        <v>2</v>
      </c>
      <c r="W10" s="1"/>
      <c r="X10" s="72" t="s">
        <v>653</v>
      </c>
      <c r="Y10" s="72" t="s">
        <v>653</v>
      </c>
      <c r="Z10" s="72" t="s">
        <v>653</v>
      </c>
      <c r="AA10" s="72">
        <v>0</v>
      </c>
      <c r="AB10" s="72">
        <v>0</v>
      </c>
      <c r="AC10" s="72" t="s">
        <v>653</v>
      </c>
      <c r="AD10" s="63"/>
      <c r="AE10" s="63"/>
      <c r="AF10" s="63"/>
      <c r="AG10" s="1"/>
      <c r="AH10" s="1"/>
      <c r="AI10" s="1"/>
      <c r="AJ10" s="1"/>
      <c r="AK10" s="1"/>
      <c r="AL10" s="42" t="s">
        <v>653</v>
      </c>
      <c r="AM10" s="42">
        <v>0</v>
      </c>
      <c r="AN10" s="42">
        <v>0</v>
      </c>
      <c r="AO10">
        <v>29</v>
      </c>
      <c r="AP10" t="s">
        <v>661</v>
      </c>
    </row>
    <row r="11" spans="1:42" ht="97.5" customHeight="1" x14ac:dyDescent="0.3">
      <c r="A11" s="101" t="s">
        <v>735</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Wkaina=0,6;Wkokybė=0,4 (žiūrėkite formulės aprašymą)</v>
      </c>
      <c r="S11" t="s">
        <v>724</v>
      </c>
      <c r="U11" s="1">
        <v>2</v>
      </c>
      <c r="V11" s="1">
        <v>4</v>
      </c>
      <c r="W11" s="1"/>
      <c r="X11" s="72" t="s">
        <v>653</v>
      </c>
      <c r="Y11" s="72" t="s">
        <v>653</v>
      </c>
      <c r="Z11" s="72" t="s">
        <v>653</v>
      </c>
      <c r="AA11" s="72">
        <v>0</v>
      </c>
      <c r="AB11" s="72">
        <v>0</v>
      </c>
      <c r="AC11" s="72" t="s">
        <v>653</v>
      </c>
      <c r="AD11" s="76">
        <v>1</v>
      </c>
      <c r="AE11" s="63"/>
      <c r="AF11" s="63"/>
      <c r="AG11" s="1"/>
      <c r="AH11" s="1"/>
      <c r="AI11" s="1"/>
      <c r="AJ11" s="1"/>
      <c r="AK11" s="1"/>
      <c r="AL11" s="42">
        <v>2.6200000000000001E-2</v>
      </c>
      <c r="AM11" s="42">
        <v>0</v>
      </c>
      <c r="AN11" s="42">
        <v>0</v>
      </c>
      <c r="AO11" t="s">
        <v>648</v>
      </c>
    </row>
    <row r="12" spans="1:42" ht="212.25" customHeight="1" x14ac:dyDescent="0.3">
      <c r="A12" s="101" t="s">
        <v>736</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Wkokybė=40; Wkaina=60</v>
      </c>
      <c r="U12" s="77">
        <v>2</v>
      </c>
      <c r="V12" s="77">
        <v>6</v>
      </c>
      <c r="W12" s="77"/>
      <c r="X12" s="72" t="s">
        <v>653</v>
      </c>
      <c r="Y12" s="72" t="s">
        <v>653</v>
      </c>
      <c r="Z12" s="72" t="s">
        <v>653</v>
      </c>
      <c r="AA12" s="72">
        <v>0</v>
      </c>
      <c r="AB12" s="72">
        <v>0</v>
      </c>
      <c r="AC12" s="72" t="s">
        <v>653</v>
      </c>
      <c r="AD12" s="78"/>
      <c r="AE12" s="78"/>
      <c r="AF12" s="78"/>
      <c r="AG12" s="77">
        <v>1</v>
      </c>
      <c r="AH12" s="77">
        <v>1</v>
      </c>
      <c r="AI12" s="77"/>
      <c r="AJ12" s="79" t="s">
        <v>636</v>
      </c>
      <c r="AK12" s="77" t="s">
        <v>635</v>
      </c>
      <c r="AL12" s="42" t="s">
        <v>606</v>
      </c>
      <c r="AM12" s="42">
        <v>0</v>
      </c>
      <c r="AN12" s="42">
        <v>0</v>
      </c>
      <c r="AO12" t="s">
        <v>649</v>
      </c>
    </row>
    <row r="13" spans="1:42" ht="97.5" customHeight="1" x14ac:dyDescent="0.3">
      <c r="A13" s="101" t="s">
        <v>737</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 BALŲ; b=€</v>
      </c>
      <c r="S13" t="s">
        <v>723</v>
      </c>
      <c r="U13" s="1">
        <v>2</v>
      </c>
      <c r="V13" s="1">
        <v>2</v>
      </c>
      <c r="W13" s="1"/>
      <c r="X13" s="72" t="s">
        <v>653</v>
      </c>
      <c r="Y13" s="72" t="s">
        <v>653</v>
      </c>
      <c r="Z13" s="72" t="s">
        <v>653</v>
      </c>
      <c r="AA13" s="72">
        <v>0</v>
      </c>
      <c r="AB13" s="72">
        <v>0</v>
      </c>
      <c r="AC13" s="72" t="s">
        <v>653</v>
      </c>
      <c r="AD13" s="63">
        <v>1</v>
      </c>
      <c r="AE13" s="63"/>
      <c r="AF13" s="63"/>
      <c r="AG13" s="1">
        <v>1</v>
      </c>
      <c r="AH13" s="1">
        <v>1</v>
      </c>
      <c r="AI13" s="1"/>
      <c r="AJ13" s="1" t="s">
        <v>637</v>
      </c>
      <c r="AK13" s="1" t="s">
        <v>679</v>
      </c>
      <c r="AL13" s="42" t="s">
        <v>606</v>
      </c>
      <c r="AM13" s="42">
        <v>0</v>
      </c>
      <c r="AN13" s="42">
        <v>0</v>
      </c>
      <c r="AO13" t="s">
        <v>650</v>
      </c>
      <c r="AP13" t="s">
        <v>661</v>
      </c>
    </row>
    <row r="14" spans="1:42" ht="97.5" customHeight="1" x14ac:dyDescent="0.3">
      <c r="A14" s="101" t="s">
        <v>738</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 (arba 0) </v>
      </c>
      <c r="S14" t="s">
        <v>723</v>
      </c>
      <c r="U14" s="1">
        <v>2</v>
      </c>
      <c r="V14" s="80">
        <v>1</v>
      </c>
      <c r="W14" s="1"/>
      <c r="X14" s="72" t="s">
        <v>653</v>
      </c>
      <c r="Y14" s="72" t="s">
        <v>653</v>
      </c>
      <c r="Z14" s="72" t="s">
        <v>653</v>
      </c>
      <c r="AA14" s="72">
        <v>0</v>
      </c>
      <c r="AB14" s="72">
        <v>0</v>
      </c>
      <c r="AC14" s="72" t="s">
        <v>653</v>
      </c>
      <c r="AD14" s="63">
        <v>1</v>
      </c>
      <c r="AE14" s="63"/>
      <c r="AF14" s="63"/>
      <c r="AG14" s="1"/>
      <c r="AH14" s="1">
        <v>1</v>
      </c>
      <c r="AI14" s="1"/>
      <c r="AJ14" s="1"/>
      <c r="AK14" s="1" t="s">
        <v>678</v>
      </c>
      <c r="AL14" s="42" t="s">
        <v>606</v>
      </c>
      <c r="AM14" s="42">
        <v>0</v>
      </c>
      <c r="AN14" s="42">
        <v>0</v>
      </c>
      <c r="AO14" t="s">
        <v>651</v>
      </c>
      <c r="AP14" t="s">
        <v>661</v>
      </c>
    </row>
    <row r="15" spans="1:42" ht="97.5" customHeight="1" x14ac:dyDescent="0.3">
      <c r="A15" s="101" t="s">
        <v>739</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QsetMax=BALŲ; b=% (arba 0) </v>
      </c>
      <c r="S15" t="s">
        <v>723</v>
      </c>
      <c r="U15" s="1">
        <v>2</v>
      </c>
      <c r="V15" s="80">
        <v>1</v>
      </c>
      <c r="W15" s="1"/>
      <c r="X15" s="72" t="s">
        <v>653</v>
      </c>
      <c r="Y15" s="72" t="s">
        <v>653</v>
      </c>
      <c r="Z15" s="72" t="s">
        <v>653</v>
      </c>
      <c r="AA15" s="72">
        <v>0</v>
      </c>
      <c r="AB15" s="72">
        <v>0</v>
      </c>
      <c r="AC15" s="72" t="s">
        <v>653</v>
      </c>
      <c r="AD15" s="63">
        <v>1</v>
      </c>
      <c r="AE15" s="63"/>
      <c r="AF15" s="63"/>
      <c r="AG15" s="1">
        <v>1</v>
      </c>
      <c r="AH15" s="1">
        <v>1</v>
      </c>
      <c r="AI15" s="1"/>
      <c r="AJ15" s="1" t="s">
        <v>638</v>
      </c>
      <c r="AK15" s="1" t="s">
        <v>678</v>
      </c>
      <c r="AL15" s="42" t="s">
        <v>606</v>
      </c>
      <c r="AM15" s="42">
        <v>0</v>
      </c>
      <c r="AN15" s="42">
        <v>0</v>
      </c>
      <c r="AO15" t="s">
        <v>652</v>
      </c>
      <c r="AP15" t="s">
        <v>661</v>
      </c>
    </row>
    <row r="16" spans="1:42" ht="97.5" customHeight="1" x14ac:dyDescent="0.3">
      <c r="A16" s="101" t="s">
        <v>740</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v>
      </c>
      <c r="S16" t="s">
        <v>723</v>
      </c>
      <c r="U16" s="1">
        <v>2</v>
      </c>
      <c r="V16" s="80">
        <v>2</v>
      </c>
      <c r="W16" s="1"/>
      <c r="X16" s="72"/>
      <c r="Y16" s="72"/>
      <c r="Z16" s="72"/>
      <c r="AA16" s="72"/>
      <c r="AB16" s="72"/>
      <c r="AC16" s="72"/>
      <c r="AD16" s="63">
        <v>1</v>
      </c>
      <c r="AE16" s="63"/>
      <c r="AF16" s="63"/>
      <c r="AG16" s="1"/>
      <c r="AH16" s="1">
        <v>1</v>
      </c>
      <c r="AI16" s="1"/>
      <c r="AJ16" s="1"/>
      <c r="AK16" s="1" t="s">
        <v>679</v>
      </c>
      <c r="AL16" s="42"/>
      <c r="AM16" s="42"/>
      <c r="AN16" s="42"/>
    </row>
    <row r="17" spans="1:41" ht="97.5" customHeight="1" x14ac:dyDescent="0.3">
      <c r="A17" s="101" t="s">
        <v>741</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e">
        <f>"n="&amp;n&amp;"; log(n)="&amp;ROUND(LOG(n),3)&amp;"; Wkokybė="&amp;WQ&amp;"; Wkaina="&amp;WP</f>
        <v>#NUM!</v>
      </c>
      <c r="R17" t="s">
        <v>682</v>
      </c>
      <c r="U17" s="1">
        <v>2</v>
      </c>
      <c r="V17" s="1">
        <v>1</v>
      </c>
      <c r="W17" s="1"/>
      <c r="X17" s="72" t="s">
        <v>653</v>
      </c>
      <c r="Y17" s="72" t="s">
        <v>653</v>
      </c>
      <c r="Z17" s="72" t="s">
        <v>653</v>
      </c>
      <c r="AA17" s="72" t="s">
        <v>653</v>
      </c>
      <c r="AB17" s="72" t="s">
        <v>653</v>
      </c>
      <c r="AC17" s="72" t="s">
        <v>653</v>
      </c>
      <c r="AD17" s="63"/>
      <c r="AE17" s="63"/>
      <c r="AF17" s="63"/>
      <c r="AG17" s="1"/>
      <c r="AH17" s="1"/>
      <c r="AI17" s="1">
        <v>1</v>
      </c>
      <c r="AJ17" s="1"/>
      <c r="AK17" s="1"/>
      <c r="AL17" s="42" t="s">
        <v>653</v>
      </c>
      <c r="AM17" s="42" t="s">
        <v>653</v>
      </c>
      <c r="AN17" s="42" t="s">
        <v>653</v>
      </c>
      <c r="AO17">
        <v>30</v>
      </c>
    </row>
    <row r="18" spans="1:41" ht="97.5" customHeight="1" x14ac:dyDescent="0.3">
      <c r="A18" s="101" t="s">
        <v>742</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Wkokybė=40; Wkaina=60</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3">
      <c r="A19" s="109" t="s">
        <v>743</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Wkokybė=40; Wkaina=60</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3">
      <c r="A20" s="109" t="s">
        <v>744</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3">
      <c r="A21" s="109" t="s">
        <v>745</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Wkokybė=40; Wkaina=60</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3">
      <c r="A22" s="109" t="s">
        <v>746</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3">
      <c r="A23" s="109" t="s">
        <v>747</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Wkokybė=40; Wkaina=60</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3">
      <c r="A24" s="112" t="s">
        <v>748</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Wkokybė=40; Wkaina=60</v>
      </c>
      <c r="R24" t="s">
        <v>681</v>
      </c>
      <c r="S24" t="s">
        <v>724</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3">
      <c r="A25" s="109" t="s">
        <v>749</v>
      </c>
      <c r="B25" s="102"/>
      <c r="C25" s="102">
        <v>8</v>
      </c>
      <c r="D25" s="1"/>
      <c r="E25" s="1" t="s">
        <v>19</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Wkokybė=40; Wkaina=60</v>
      </c>
      <c r="S25" t="s">
        <v>724</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3">
      <c r="A26" s="109" t="s">
        <v>750</v>
      </c>
      <c r="B26" s="102"/>
      <c r="C26" s="102">
        <v>9</v>
      </c>
      <c r="D26" s="1"/>
      <c r="E26" s="1" t="s">
        <v>19</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Wkokybė=40; Wkaina=60</v>
      </c>
      <c r="S26" t="s">
        <v>724</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3">
      <c r="A27" s="109" t="s">
        <v>751</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Wkokybė=40; Wkaina=60</v>
      </c>
      <c r="S27" t="s">
        <v>724</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3">
      <c r="A28" s="109" t="s">
        <v>752</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Wkokybė=40; Wkaina=60</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3">
      <c r="A29" s="109" t="s">
        <v>753</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3">
      <c r="A30" s="109" t="s">
        <v>754</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Wkokybė=40; Wkaina=60</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3">
      <c r="A31" s="109" t="s">
        <v>755</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Wkokybė=40; Wkaina=60</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3">
      <c r="A32" s="109" t="s">
        <v>756</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Wkokybė=40; Wkaina=60; Log(2)≈0,301</v>
      </c>
      <c r="R32" t="s">
        <v>682</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3">
      <c r="A33" s="112" t="s">
        <v>758</v>
      </c>
      <c r="B33" s="102"/>
      <c r="C33" s="102">
        <v>19</v>
      </c>
      <c r="D33" s="1"/>
      <c r="E33" s="104" t="s">
        <v>684</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3">
      <c r="A34" s="112" t="s">
        <v>757</v>
      </c>
      <c r="B34" s="102"/>
      <c r="C34" s="102">
        <v>20</v>
      </c>
      <c r="D34" s="1"/>
      <c r="E34" s="104" t="s">
        <v>684</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3">
      <c r="A35" s="109" t="s">
        <v>759</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Wkokybė=40; Wkaina=60</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3">
      <c r="A36" s="109" t="s">
        <v>760</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Wkokybė=40; Wkaina=60</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633</v>
      </c>
      <c r="AM36" s="42" t="s">
        <v>633</v>
      </c>
      <c r="AN36" s="42" t="s">
        <v>633</v>
      </c>
      <c r="AO36">
        <v>22</v>
      </c>
    </row>
    <row r="37" spans="1:41" ht="97.5" customHeight="1" x14ac:dyDescent="0.3">
      <c r="A37" s="109" t="s">
        <v>761</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Wkokybė=40; Wkaina=60</v>
      </c>
      <c r="R37" t="s">
        <v>683</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3">
      <c r="A38" s="113" t="s">
        <v>762</v>
      </c>
      <c r="B38" s="114"/>
      <c r="C38" s="114">
        <v>31</v>
      </c>
      <c r="D38" s="115" t="s">
        <v>673</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Wkokybė=40; Wkaina=60</v>
      </c>
      <c r="S38" t="s">
        <v>724</v>
      </c>
      <c r="U38" s="1">
        <v>1</v>
      </c>
      <c r="V38" s="1">
        <v>2</v>
      </c>
      <c r="W38" s="1"/>
      <c r="X38" s="72" t="s">
        <v>653</v>
      </c>
      <c r="Y38" s="72" t="s">
        <v>653</v>
      </c>
      <c r="Z38" s="72" t="s">
        <v>653</v>
      </c>
      <c r="AA38" s="72" t="s">
        <v>653</v>
      </c>
      <c r="AB38" s="72" t="s">
        <v>653</v>
      </c>
      <c r="AC38" s="72" t="s">
        <v>653</v>
      </c>
      <c r="AD38" s="63"/>
      <c r="AE38" s="63"/>
      <c r="AF38" s="63"/>
      <c r="AG38" s="1"/>
      <c r="AH38" s="1"/>
      <c r="AI38" s="1"/>
      <c r="AJ38" s="1"/>
      <c r="AK38" s="1"/>
      <c r="AL38" s="42">
        <v>1.5699999999999999E-2</v>
      </c>
      <c r="AM38" s="42">
        <v>3.2000000000000002E-3</v>
      </c>
      <c r="AN38" s="42">
        <v>1.2999999999999999E-3</v>
      </c>
      <c r="AO38" t="s">
        <v>642</v>
      </c>
    </row>
    <row r="39" spans="1:41" ht="97.5" customHeight="1" x14ac:dyDescent="0.3">
      <c r="A39" s="109" t="s">
        <v>763</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653</v>
      </c>
      <c r="Y39" s="72" t="s">
        <v>653</v>
      </c>
      <c r="Z39" s="72" t="s">
        <v>653</v>
      </c>
      <c r="AA39" s="72" t="s">
        <v>653</v>
      </c>
      <c r="AB39" s="72" t="s">
        <v>653</v>
      </c>
      <c r="AC39" s="72" t="s">
        <v>653</v>
      </c>
      <c r="AD39" s="63"/>
      <c r="AE39" s="63"/>
      <c r="AF39" s="63"/>
      <c r="AG39" s="1"/>
      <c r="AH39" s="1"/>
      <c r="AI39" s="1"/>
      <c r="AJ39" s="1"/>
      <c r="AK39" s="1"/>
      <c r="AL39" s="42">
        <v>0.15970000000000001</v>
      </c>
      <c r="AM39" s="42">
        <v>4.4400000000000002E-2</v>
      </c>
      <c r="AN39" s="42">
        <v>0</v>
      </c>
      <c r="AO39" t="s">
        <v>643</v>
      </c>
    </row>
    <row r="40" spans="1:41" ht="97.5" customHeight="1" x14ac:dyDescent="0.3">
      <c r="A40" s="109" t="s">
        <v>764</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724</v>
      </c>
      <c r="U40" s="1">
        <v>1</v>
      </c>
      <c r="V40" s="1">
        <v>2</v>
      </c>
      <c r="W40" s="1"/>
      <c r="X40" s="72" t="s">
        <v>653</v>
      </c>
      <c r="Y40" s="72" t="s">
        <v>653</v>
      </c>
      <c r="Z40" s="72" t="s">
        <v>653</v>
      </c>
      <c r="AA40" s="72" t="s">
        <v>653</v>
      </c>
      <c r="AB40" s="72" t="s">
        <v>653</v>
      </c>
      <c r="AC40" s="72" t="s">
        <v>653</v>
      </c>
      <c r="AD40" s="63"/>
      <c r="AE40" s="63"/>
      <c r="AF40" s="63"/>
      <c r="AG40" s="1"/>
      <c r="AH40" s="1"/>
      <c r="AI40" s="1"/>
      <c r="AJ40" s="1"/>
      <c r="AK40" s="1"/>
      <c r="AL40" s="42">
        <v>2.8799999999999999E-2</v>
      </c>
      <c r="AM40" s="42">
        <v>2.24E-2</v>
      </c>
      <c r="AN40" s="42">
        <v>4.5999999999999999E-3</v>
      </c>
      <c r="AO40" t="s">
        <v>644</v>
      </c>
    </row>
    <row r="41" spans="1:41" ht="97.5" customHeight="1" x14ac:dyDescent="0.3">
      <c r="A41" s="109" t="s">
        <v>765</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724</v>
      </c>
      <c r="U41" s="1">
        <v>1</v>
      </c>
      <c r="V41" s="1">
        <v>2</v>
      </c>
      <c r="W41" s="1"/>
      <c r="X41" s="72" t="s">
        <v>653</v>
      </c>
      <c r="Y41" s="72" t="s">
        <v>653</v>
      </c>
      <c r="Z41" s="72" t="s">
        <v>653</v>
      </c>
      <c r="AA41" s="72" t="s">
        <v>653</v>
      </c>
      <c r="AB41" s="72" t="s">
        <v>653</v>
      </c>
      <c r="AC41" s="72" t="s">
        <v>653</v>
      </c>
      <c r="AD41" s="63"/>
      <c r="AE41" s="63"/>
      <c r="AF41" s="63"/>
      <c r="AG41" s="1"/>
      <c r="AH41" s="1"/>
      <c r="AI41" s="1"/>
      <c r="AJ41" s="1"/>
      <c r="AK41" s="1"/>
      <c r="AL41" s="42">
        <v>2.6200000000000001E-2</v>
      </c>
      <c r="AM41" s="42">
        <v>1.9199999999999998E-2</v>
      </c>
      <c r="AN41" s="42">
        <v>0</v>
      </c>
      <c r="AO41" t="s">
        <v>645</v>
      </c>
    </row>
    <row r="42" spans="1:41" ht="97.5" customHeight="1" x14ac:dyDescent="0.3">
      <c r="A42" s="109" t="s">
        <v>766</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Wkokybė=40; Wkaina=60</v>
      </c>
      <c r="S42" t="s">
        <v>724</v>
      </c>
      <c r="U42" s="1">
        <v>1</v>
      </c>
      <c r="V42" s="1">
        <v>2</v>
      </c>
      <c r="W42" s="1"/>
      <c r="X42" s="72" t="s">
        <v>653</v>
      </c>
      <c r="Y42" s="72" t="s">
        <v>653</v>
      </c>
      <c r="Z42" s="72" t="s">
        <v>653</v>
      </c>
      <c r="AA42" s="72" t="s">
        <v>653</v>
      </c>
      <c r="AB42" s="72" t="s">
        <v>653</v>
      </c>
      <c r="AC42" s="72" t="s">
        <v>653</v>
      </c>
      <c r="AD42" s="63"/>
      <c r="AE42" s="63"/>
      <c r="AF42" s="63"/>
      <c r="AG42" s="1"/>
      <c r="AH42" s="1"/>
      <c r="AI42" s="1"/>
      <c r="AJ42" s="1"/>
      <c r="AK42" s="1"/>
      <c r="AL42" s="42">
        <v>1.5699999999999999E-2</v>
      </c>
      <c r="AM42" s="42">
        <v>4.1500000000000002E-2</v>
      </c>
      <c r="AN42" s="42">
        <v>0</v>
      </c>
      <c r="AO42" t="s">
        <v>646</v>
      </c>
    </row>
    <row r="43" spans="1:41" ht="97.5" customHeight="1" x14ac:dyDescent="0.3">
      <c r="A43" s="109" t="s">
        <v>767</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Wkokybė=40; Wkaina=60</v>
      </c>
      <c r="S43" t="s">
        <v>724</v>
      </c>
      <c r="U43" s="1">
        <v>1</v>
      </c>
      <c r="V43" s="1">
        <v>5</v>
      </c>
      <c r="W43" s="1"/>
      <c r="X43" s="72" t="s">
        <v>653</v>
      </c>
      <c r="Y43" s="72" t="s">
        <v>653</v>
      </c>
      <c r="Z43" s="72" t="s">
        <v>653</v>
      </c>
      <c r="AA43" s="72" t="s">
        <v>653</v>
      </c>
      <c r="AB43" s="72" t="s">
        <v>653</v>
      </c>
      <c r="AC43" s="72" t="s">
        <v>653</v>
      </c>
      <c r="AD43" s="63"/>
      <c r="AE43" s="63"/>
      <c r="AF43" s="63"/>
      <c r="AG43" s="1"/>
      <c r="AH43" s="1"/>
      <c r="AI43" s="1"/>
      <c r="AJ43" s="1"/>
      <c r="AK43" s="1"/>
      <c r="AL43" s="42">
        <v>0.1099</v>
      </c>
      <c r="AM43" s="42">
        <v>6.0900000000000003E-2</v>
      </c>
      <c r="AN43" s="42">
        <v>0</v>
      </c>
      <c r="AO43" t="s">
        <v>647</v>
      </c>
    </row>
    <row r="44" spans="1:41" ht="48" customHeight="1" x14ac:dyDescent="0.3">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3">
      <c r="Q45" s="83"/>
      <c r="X45" s="87"/>
      <c r="Y45" s="87"/>
      <c r="Z45" s="87"/>
      <c r="AA45" s="87"/>
      <c r="AB45" s="87"/>
      <c r="AC45" s="87"/>
      <c r="AD45" s="41"/>
      <c r="AE45" s="41"/>
      <c r="AF45" s="41"/>
      <c r="AL45" s="87"/>
      <c r="AM45" s="88"/>
      <c r="AN45" s="88"/>
    </row>
    <row r="46" spans="1:41" ht="48" customHeight="1" x14ac:dyDescent="0.3">
      <c r="Q46" s="83"/>
      <c r="X46" s="87"/>
      <c r="Y46" s="87"/>
      <c r="Z46" s="87"/>
      <c r="AA46" s="87"/>
      <c r="AB46" s="87"/>
      <c r="AC46" s="87"/>
      <c r="AD46" s="41"/>
      <c r="AE46" s="41"/>
      <c r="AF46" s="41"/>
      <c r="AL46" s="87"/>
      <c r="AM46" s="88"/>
      <c r="AN46" s="88"/>
    </row>
    <row r="47" spans="1:41" ht="28.5" customHeight="1" x14ac:dyDescent="0.3">
      <c r="P47" s="83"/>
      <c r="X47" s="87"/>
      <c r="Y47" s="87"/>
      <c r="Z47" s="87"/>
      <c r="AA47" s="87"/>
      <c r="AB47" s="87"/>
      <c r="AC47" s="87"/>
      <c r="AD47" s="41"/>
      <c r="AE47" s="41"/>
      <c r="AF47" s="41"/>
      <c r="AL47" s="87"/>
      <c r="AM47" s="88"/>
      <c r="AN47" s="88"/>
    </row>
    <row r="48" spans="1:41" ht="28.5" customHeight="1" x14ac:dyDescent="0.3">
      <c r="A48" s="74"/>
      <c r="B48" s="74"/>
      <c r="C48" s="74"/>
      <c r="D48" s="74" t="s">
        <v>610</v>
      </c>
      <c r="E48" s="74" t="s">
        <v>611</v>
      </c>
      <c r="X48" s="87"/>
      <c r="Y48" s="87"/>
      <c r="Z48" s="87"/>
      <c r="AA48" s="87"/>
      <c r="AB48" s="87"/>
      <c r="AC48" s="87"/>
      <c r="AD48" s="41"/>
      <c r="AE48" s="41"/>
      <c r="AF48" s="41"/>
      <c r="AL48" s="87"/>
      <c r="AM48" s="88"/>
      <c r="AN48" s="88"/>
    </row>
    <row r="49" spans="1:40" ht="58.5" customHeight="1" x14ac:dyDescent="0.3">
      <c r="A49" s="89" t="s">
        <v>30</v>
      </c>
      <c r="B49" s="89"/>
      <c r="C49" s="90"/>
      <c r="D49" s="90" t="s">
        <v>624</v>
      </c>
      <c r="E49" s="90"/>
      <c r="X49" s="87"/>
      <c r="Y49" s="87"/>
      <c r="Z49" s="87"/>
      <c r="AA49" s="87"/>
      <c r="AB49" s="87"/>
      <c r="AC49" s="87"/>
      <c r="AD49" s="41"/>
      <c r="AE49" s="41"/>
      <c r="AF49" s="41"/>
      <c r="AL49" s="87"/>
      <c r="AM49" s="88"/>
      <c r="AN49" s="88"/>
    </row>
    <row r="50" spans="1:40" ht="58.5" customHeight="1" x14ac:dyDescent="0.3">
      <c r="A50" s="89" t="s">
        <v>601</v>
      </c>
      <c r="B50" s="89"/>
      <c r="C50" s="90">
        <v>1</v>
      </c>
      <c r="D50" s="90">
        <v>1</v>
      </c>
      <c r="E50" s="90"/>
      <c r="X50" s="87"/>
      <c r="Y50" s="87"/>
      <c r="Z50" s="87"/>
      <c r="AA50" s="87"/>
      <c r="AB50" s="87"/>
      <c r="AC50" s="87"/>
      <c r="AD50" s="41"/>
      <c r="AE50" s="41"/>
      <c r="AF50" s="41"/>
      <c r="AL50" s="87"/>
      <c r="AM50" s="88"/>
      <c r="AN50" s="88"/>
    </row>
    <row r="51" spans="1:40" ht="58.5" customHeight="1" x14ac:dyDescent="0.3">
      <c r="A51" s="89" t="s">
        <v>600</v>
      </c>
      <c r="B51" s="89"/>
      <c r="C51" s="90">
        <v>2</v>
      </c>
      <c r="D51" s="90">
        <v>1</v>
      </c>
      <c r="E51" s="90"/>
      <c r="X51" s="87"/>
      <c r="Y51" s="87"/>
      <c r="Z51" s="87"/>
      <c r="AA51" s="87"/>
      <c r="AB51" s="87"/>
      <c r="AC51" s="87"/>
      <c r="AD51" s="41"/>
      <c r="AE51" s="41"/>
      <c r="AF51" s="41"/>
      <c r="AL51" s="87"/>
      <c r="AM51" s="88"/>
      <c r="AN51" s="88"/>
    </row>
    <row r="52" spans="1:40" ht="58.5" customHeight="1" x14ac:dyDescent="0.3">
      <c r="A52" s="193" t="s">
        <v>602</v>
      </c>
      <c r="B52" s="193"/>
      <c r="C52" s="90">
        <v>3</v>
      </c>
      <c r="D52" s="191" t="s">
        <v>625</v>
      </c>
      <c r="E52" s="191"/>
      <c r="X52" s="87"/>
      <c r="Y52" s="87"/>
      <c r="Z52" s="87"/>
      <c r="AA52" s="87"/>
      <c r="AB52" s="87"/>
      <c r="AC52" s="87"/>
      <c r="AD52" s="41"/>
      <c r="AE52" s="41"/>
      <c r="AF52" s="41"/>
      <c r="AL52" s="87"/>
      <c r="AM52" s="88"/>
      <c r="AN52" s="88"/>
    </row>
    <row r="53" spans="1:40" ht="58.5" customHeight="1" x14ac:dyDescent="0.3">
      <c r="A53" s="89" t="s">
        <v>603</v>
      </c>
      <c r="B53" s="89"/>
      <c r="C53" s="90">
        <v>4</v>
      </c>
      <c r="D53" s="194" t="s">
        <v>626</v>
      </c>
      <c r="E53" s="194"/>
      <c r="X53" s="87"/>
      <c r="Y53" s="87"/>
      <c r="Z53" s="87"/>
      <c r="AA53" s="87"/>
      <c r="AB53" s="87"/>
      <c r="AC53" s="87"/>
      <c r="AD53" s="41"/>
      <c r="AE53" s="41"/>
      <c r="AF53" s="41"/>
      <c r="AL53" s="87"/>
      <c r="AM53" s="88"/>
      <c r="AN53" s="88"/>
    </row>
    <row r="54" spans="1:40" ht="58.5" customHeight="1" x14ac:dyDescent="0.3">
      <c r="A54" s="91" t="s">
        <v>604</v>
      </c>
      <c r="B54" s="89"/>
      <c r="C54" s="90">
        <v>5</v>
      </c>
      <c r="D54" s="191"/>
      <c r="E54" s="191"/>
      <c r="X54" s="87"/>
      <c r="Y54" s="87"/>
      <c r="Z54" s="87"/>
      <c r="AA54" s="87"/>
      <c r="AB54" s="87"/>
      <c r="AC54" s="87"/>
      <c r="AD54" s="41"/>
      <c r="AE54" s="41"/>
      <c r="AF54" s="41"/>
      <c r="AL54" s="87"/>
      <c r="AM54" s="88"/>
      <c r="AN54" s="88"/>
    </row>
    <row r="55" spans="1:40" ht="58.5" customHeight="1" x14ac:dyDescent="0.3">
      <c r="A55" s="89" t="s">
        <v>605</v>
      </c>
      <c r="B55" s="89"/>
      <c r="C55" s="90">
        <v>6</v>
      </c>
      <c r="D55" s="191"/>
      <c r="E55" s="191"/>
      <c r="X55" s="87"/>
      <c r="Y55" s="87"/>
      <c r="Z55" s="87"/>
      <c r="AA55" s="87"/>
      <c r="AB55" s="87"/>
      <c r="AC55" s="87"/>
      <c r="AD55" s="41"/>
      <c r="AE55" s="41"/>
      <c r="AF55" s="41"/>
      <c r="AL55" s="87"/>
      <c r="AM55" s="88"/>
      <c r="AN55" s="88"/>
    </row>
    <row r="56" spans="1:40" ht="58.5" customHeight="1" x14ac:dyDescent="0.3">
      <c r="X56" s="87"/>
      <c r="Y56" s="87"/>
      <c r="Z56" s="87"/>
      <c r="AA56" s="87"/>
      <c r="AB56" s="87"/>
      <c r="AC56" s="87"/>
      <c r="AD56" s="41"/>
      <c r="AE56" s="41"/>
      <c r="AF56" s="41"/>
      <c r="AL56" s="87"/>
      <c r="AM56" s="88"/>
      <c r="AN56" s="88"/>
    </row>
    <row r="57" spans="1:40" ht="28.5" customHeight="1" x14ac:dyDescent="0.3">
      <c r="A57" t="s">
        <v>18</v>
      </c>
      <c r="B57">
        <f>100-duomenys!A11</f>
        <v>40</v>
      </c>
      <c r="X57" s="87"/>
      <c r="Y57" s="87"/>
      <c r="Z57" s="87"/>
      <c r="AA57" s="87"/>
      <c r="AB57" s="87"/>
      <c r="AC57" s="87"/>
      <c r="AD57" s="41"/>
      <c r="AE57" s="41"/>
      <c r="AF57" s="41"/>
      <c r="AL57" s="87"/>
      <c r="AM57" s="88"/>
      <c r="AN57" s="88"/>
    </row>
    <row r="58" spans="1:40" ht="28.5" customHeight="1" x14ac:dyDescent="0.3">
      <c r="A58" t="s">
        <v>621</v>
      </c>
      <c r="B58">
        <f>IFERROR(SMALL(P,COUNTIF(P,0)+COUNTIF(P,SMALL(P,COUNTIF(P,0)+1))+1),0)</f>
        <v>0</v>
      </c>
      <c r="X58" s="87"/>
      <c r="Y58" s="87"/>
      <c r="Z58" s="87"/>
      <c r="AA58" s="87"/>
      <c r="AB58" s="87"/>
      <c r="AC58" s="87"/>
      <c r="AD58" s="41"/>
      <c r="AE58" s="41"/>
      <c r="AF58" s="41"/>
      <c r="AL58" s="87"/>
      <c r="AM58" s="88"/>
      <c r="AN58" s="88"/>
    </row>
    <row r="59" spans="1:40" ht="28.5" customHeight="1" x14ac:dyDescent="0.3">
      <c r="A59" t="s">
        <v>622</v>
      </c>
      <c r="B59">
        <f>VLOOKUP(duomenys!C11,formules!A2:C47,3,FALSE)</f>
        <v>2</v>
      </c>
      <c r="X59" s="87"/>
      <c r="Y59" s="87"/>
      <c r="Z59" s="87"/>
      <c r="AA59" s="87"/>
      <c r="AB59" s="87"/>
      <c r="AC59" s="87"/>
      <c r="AD59" s="41"/>
      <c r="AE59" s="41"/>
      <c r="AF59" s="41"/>
      <c r="AL59" s="87"/>
      <c r="AM59" s="88"/>
      <c r="AN59" s="88"/>
    </row>
    <row r="60" spans="1:40" ht="28.5" customHeight="1" x14ac:dyDescent="0.3">
      <c r="A60" t="s">
        <v>639</v>
      </c>
      <c r="B60" t="e">
        <f>VLOOKUP(B59,formules!C2:AC47,21)</f>
        <v>#N/A</v>
      </c>
      <c r="X60" s="87"/>
      <c r="Y60" s="87"/>
      <c r="Z60" s="87"/>
      <c r="AA60" s="87"/>
      <c r="AB60" s="87"/>
      <c r="AC60" s="87"/>
      <c r="AD60" s="41"/>
      <c r="AE60" s="41"/>
      <c r="AF60" s="41"/>
      <c r="AL60" s="87"/>
      <c r="AM60" s="88"/>
      <c r="AN60" s="88"/>
    </row>
    <row r="61" spans="1:40" ht="28.5" customHeight="1" x14ac:dyDescent="0.3">
      <c r="X61" s="87"/>
      <c r="Y61" s="87"/>
      <c r="Z61" s="87"/>
      <c r="AA61" s="87"/>
      <c r="AB61" s="87"/>
      <c r="AC61" s="87"/>
      <c r="AD61" s="41"/>
      <c r="AE61" s="41"/>
      <c r="AF61" s="41"/>
      <c r="AL61" s="87"/>
      <c r="AM61" s="88"/>
      <c r="AN61" s="88"/>
    </row>
    <row r="62" spans="1:40" ht="28.5" customHeight="1" x14ac:dyDescent="0.3">
      <c r="A62" t="s">
        <v>608</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3">
      <c r="A63" t="s">
        <v>607</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3">
      <c r="A64" t="s">
        <v>688</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3">
      <c r="X65" s="87"/>
      <c r="Y65" s="87"/>
      <c r="Z65" s="87"/>
      <c r="AA65" s="87"/>
      <c r="AB65" s="87"/>
      <c r="AC65" s="87"/>
      <c r="AD65" s="41"/>
      <c r="AE65" s="41"/>
      <c r="AF65" s="41"/>
      <c r="AL65" s="87"/>
      <c r="AM65" s="88"/>
      <c r="AN65" s="88"/>
    </row>
    <row r="66" spans="1:40" ht="28.5" customHeight="1" x14ac:dyDescent="0.3">
      <c r="A66" t="s">
        <v>690</v>
      </c>
      <c r="B66" t="e">
        <f>AVERAGE(kainos)</f>
        <v>#DIV/0!</v>
      </c>
      <c r="X66" s="87"/>
      <c r="Y66" s="87"/>
      <c r="Z66" s="87"/>
      <c r="AA66" s="87"/>
      <c r="AB66" s="87"/>
      <c r="AC66" s="87"/>
      <c r="AD66" s="41"/>
      <c r="AE66" s="41"/>
      <c r="AF66" s="41"/>
      <c r="AL66" s="87"/>
      <c r="AM66" s="88"/>
      <c r="AN66" s="88"/>
    </row>
    <row r="67" spans="1:40" ht="28.5" customHeight="1" x14ac:dyDescent="0.3">
      <c r="A67" t="s">
        <v>691</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3">
      <c r="X68" s="87"/>
      <c r="Y68" s="87"/>
      <c r="Z68" s="87"/>
      <c r="AA68" s="87"/>
      <c r="AB68" s="87"/>
      <c r="AC68" s="87"/>
      <c r="AD68" s="41"/>
      <c r="AE68" s="41"/>
      <c r="AF68" s="41"/>
      <c r="AL68" s="87"/>
      <c r="AM68" s="88"/>
      <c r="AN68" s="88"/>
    </row>
    <row r="69" spans="1:40" ht="28.5" customHeight="1" x14ac:dyDescent="0.3">
      <c r="X69" s="87"/>
      <c r="Y69" s="87"/>
      <c r="Z69" s="87"/>
      <c r="AA69" s="87"/>
      <c r="AB69" s="87"/>
      <c r="AC69" s="87"/>
      <c r="AD69" s="41"/>
      <c r="AE69" s="41"/>
      <c r="AF69" s="41"/>
      <c r="AL69" s="87"/>
    </row>
    <row r="70" spans="1:40" ht="28.5" customHeight="1" x14ac:dyDescent="0.3">
      <c r="X70" s="87"/>
      <c r="Y70" s="87"/>
      <c r="Z70" s="87"/>
      <c r="AA70" s="87"/>
      <c r="AB70" s="87"/>
      <c r="AC70" s="87"/>
      <c r="AD70" s="41"/>
      <c r="AE70" s="41"/>
      <c r="AF70" s="41"/>
      <c r="AL70" s="87"/>
    </row>
    <row r="71" spans="1:40" ht="28.5" customHeight="1" x14ac:dyDescent="0.3">
      <c r="X71" s="87"/>
      <c r="Y71" s="87"/>
      <c r="Z71" s="87"/>
      <c r="AA71" s="87"/>
      <c r="AB71" s="87"/>
      <c r="AC71" s="87"/>
      <c r="AD71" s="41"/>
      <c r="AE71" s="41"/>
      <c r="AF71" s="41"/>
      <c r="AL71" s="87"/>
    </row>
    <row r="72" spans="1:40" ht="28.5" customHeight="1" x14ac:dyDescent="0.3">
      <c r="A72" s="116">
        <f>VLOOKUP(duomenys!$C$11,formules!$A$2:$AP82,42,FALSE)</f>
        <v>0</v>
      </c>
      <c r="X72" s="87"/>
      <c r="Y72" s="87"/>
      <c r="Z72" s="87"/>
      <c r="AA72" s="87"/>
      <c r="AB72" s="87"/>
      <c r="AC72" s="87"/>
      <c r="AD72" s="41"/>
      <c r="AE72" s="41"/>
      <c r="AF72" s="41"/>
      <c r="AL72" s="87"/>
    </row>
    <row r="73" spans="1:40" ht="28.5" customHeight="1" x14ac:dyDescent="0.3">
      <c r="X73" s="87"/>
      <c r="Y73" s="87"/>
      <c r="Z73" s="87"/>
      <c r="AA73" s="87"/>
      <c r="AB73" s="87"/>
      <c r="AC73" s="87"/>
      <c r="AD73" s="41"/>
      <c r="AE73" s="41"/>
      <c r="AF73" s="41"/>
      <c r="AL73" s="87"/>
    </row>
    <row r="74" spans="1:40" ht="28.5" customHeight="1" x14ac:dyDescent="0.3">
      <c r="X74" s="87"/>
      <c r="Y74" s="87"/>
      <c r="Z74" s="87"/>
      <c r="AA74" s="87"/>
      <c r="AB74" s="87"/>
      <c r="AC74" s="87"/>
      <c r="AD74" s="41"/>
      <c r="AE74" s="41"/>
      <c r="AF74" s="41"/>
      <c r="AL74" s="87"/>
    </row>
    <row r="75" spans="1:40" ht="28.5" customHeight="1" x14ac:dyDescent="0.3">
      <c r="X75" s="42"/>
      <c r="Y75" s="42"/>
      <c r="Z75" s="42"/>
      <c r="AA75" s="42"/>
      <c r="AB75" s="42"/>
      <c r="AC75" s="42"/>
      <c r="AD75" s="41"/>
      <c r="AE75" s="41"/>
      <c r="AF75" s="41"/>
      <c r="AL75" s="42"/>
    </row>
    <row r="76" spans="1:40" ht="28.5" customHeight="1" x14ac:dyDescent="0.3">
      <c r="X76" s="42"/>
      <c r="Y76" s="42"/>
      <c r="Z76" s="42"/>
      <c r="AA76" s="42"/>
      <c r="AB76" s="42"/>
      <c r="AC76" s="42"/>
      <c r="AD76" s="41"/>
      <c r="AE76" s="41"/>
      <c r="AF76" s="41"/>
      <c r="AL76" s="42"/>
    </row>
    <row r="77" spans="1:40" ht="28.5" customHeight="1" x14ac:dyDescent="0.3">
      <c r="E77" t="s">
        <v>612</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3">
      <c r="E78" t="s">
        <v>613</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3">
      <c r="E79" t="s">
        <v>614</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3">
      <c r="E80" t="s">
        <v>615</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3">
      <c r="X81" s="42"/>
      <c r="Y81" s="42"/>
      <c r="Z81" s="42"/>
      <c r="AA81" s="42"/>
      <c r="AB81" s="42"/>
      <c r="AC81" s="42"/>
      <c r="AD81" s="41"/>
      <c r="AE81" s="41"/>
      <c r="AF81" s="41"/>
      <c r="AL81" s="42"/>
    </row>
    <row r="82" spans="24:38" ht="28.5" customHeight="1" x14ac:dyDescent="0.3">
      <c r="X82" s="42"/>
      <c r="Y82" s="42"/>
      <c r="Z82" s="42"/>
      <c r="AA82" s="42"/>
      <c r="AB82" s="42"/>
      <c r="AC82" s="42"/>
      <c r="AD82" s="41"/>
      <c r="AE82" s="41"/>
      <c r="AF82" s="41"/>
      <c r="AL82" s="42"/>
    </row>
    <row r="83" spans="24:38" ht="28.5" customHeight="1" x14ac:dyDescent="0.3">
      <c r="X83" s="42"/>
      <c r="Y83" s="42"/>
      <c r="Z83" s="42"/>
      <c r="AA83" s="42"/>
      <c r="AB83" s="42"/>
      <c r="AC83" s="42"/>
      <c r="AD83" s="41"/>
      <c r="AE83" s="41"/>
      <c r="AF83" s="41"/>
      <c r="AL83" s="42"/>
    </row>
    <row r="84" spans="24:38" ht="28.5" customHeight="1" x14ac:dyDescent="0.3">
      <c r="X84" s="42"/>
      <c r="Y84" s="42"/>
      <c r="Z84" s="42"/>
      <c r="AA84" s="42"/>
      <c r="AB84" s="42"/>
      <c r="AC84" s="42"/>
      <c r="AD84" s="41"/>
      <c r="AE84" s="41"/>
      <c r="AF84" s="41"/>
      <c r="AL84" s="42"/>
    </row>
    <row r="85" spans="24:38" ht="28.5" customHeight="1" x14ac:dyDescent="0.3">
      <c r="X85" s="42"/>
      <c r="Y85" s="42"/>
      <c r="Z85" s="42"/>
      <c r="AA85" s="42"/>
      <c r="AB85" s="42"/>
      <c r="AC85" s="42"/>
      <c r="AD85" s="41"/>
      <c r="AE85" s="41"/>
      <c r="AF85" s="41"/>
      <c r="AL85" s="42"/>
    </row>
    <row r="86" spans="24:38" ht="28.5" customHeight="1" x14ac:dyDescent="0.3">
      <c r="X86" s="42"/>
      <c r="Y86" s="42"/>
      <c r="Z86" s="42"/>
      <c r="AA86" s="42"/>
      <c r="AB86" s="42"/>
      <c r="AC86" s="42"/>
      <c r="AD86" s="41"/>
      <c r="AE86" s="41"/>
      <c r="AF86" s="41"/>
      <c r="AL86" s="42"/>
    </row>
    <row r="87" spans="24:38" ht="28.5" customHeight="1" x14ac:dyDescent="0.3">
      <c r="AD87" s="41"/>
      <c r="AE87" s="41"/>
      <c r="AF87" s="41"/>
      <c r="AL87" s="42"/>
    </row>
    <row r="88" spans="24:38" ht="28.5" customHeight="1" x14ac:dyDescent="0.3">
      <c r="AD88" s="41"/>
      <c r="AE88" s="41"/>
      <c r="AF88" s="41"/>
      <c r="AL88" s="42"/>
    </row>
    <row r="89" spans="24:38" x14ac:dyDescent="0.3">
      <c r="AD89" s="41"/>
      <c r="AE89" s="41"/>
      <c r="AF89" s="41"/>
      <c r="AL89" s="42"/>
    </row>
    <row r="90" spans="24:38" x14ac:dyDescent="0.3">
      <c r="AD90" s="41"/>
      <c r="AE90" s="41"/>
      <c r="AF90" s="41"/>
      <c r="AL90" s="42"/>
    </row>
    <row r="91" spans="24:38" x14ac:dyDescent="0.3">
      <c r="AD91" s="41"/>
      <c r="AE91" s="41"/>
      <c r="AF91" s="41"/>
      <c r="AL91" s="42"/>
    </row>
    <row r="92" spans="24:38" x14ac:dyDescent="0.3">
      <c r="AD92" s="41"/>
      <c r="AE92" s="41"/>
      <c r="AF92" s="41"/>
      <c r="AL92" s="42"/>
    </row>
    <row r="93" spans="24:38" x14ac:dyDescent="0.3">
      <c r="AD93" s="41"/>
      <c r="AE93" s="41"/>
      <c r="AF93" s="41"/>
      <c r="AL93" s="42"/>
    </row>
    <row r="94" spans="24:38" x14ac:dyDescent="0.3">
      <c r="AD94" s="41"/>
      <c r="AE94" s="41"/>
      <c r="AF94" s="41"/>
      <c r="AL94" s="42"/>
    </row>
    <row r="95" spans="24:38" x14ac:dyDescent="0.3">
      <c r="AD95" s="41"/>
      <c r="AE95" s="41"/>
      <c r="AF95" s="41"/>
      <c r="AL95" s="42"/>
    </row>
    <row r="96" spans="24:38" x14ac:dyDescent="0.3">
      <c r="AD96" s="41"/>
      <c r="AE96" s="41"/>
      <c r="AF96" s="41"/>
      <c r="AL96" s="42"/>
    </row>
    <row r="97" spans="1:38" x14ac:dyDescent="0.3">
      <c r="AD97" s="41"/>
      <c r="AE97" s="41"/>
      <c r="AF97" s="41"/>
      <c r="AL97" s="42"/>
    </row>
    <row r="98" spans="1:38" x14ac:dyDescent="0.3">
      <c r="AD98" s="41"/>
      <c r="AE98" s="41"/>
      <c r="AF98" s="41"/>
      <c r="AL98" s="42"/>
    </row>
    <row r="99" spans="1:38" x14ac:dyDescent="0.3">
      <c r="AD99" s="41"/>
      <c r="AE99" s="41"/>
      <c r="AF99" s="41"/>
      <c r="AL99" s="42"/>
    </row>
    <row r="100" spans="1:38" x14ac:dyDescent="0.3">
      <c r="AD100" s="41"/>
      <c r="AE100" s="41"/>
      <c r="AF100" s="41"/>
      <c r="AL100" s="42"/>
    </row>
    <row r="101" spans="1:38" x14ac:dyDescent="0.3">
      <c r="AD101" s="41"/>
      <c r="AE101" s="41"/>
      <c r="AF101" s="41"/>
      <c r="AL101" s="42"/>
    </row>
    <row r="102" spans="1:38" x14ac:dyDescent="0.3">
      <c r="A102" s="62" t="s">
        <v>654</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3">
      <c r="A103" s="62" t="s">
        <v>654</v>
      </c>
      <c r="B103" s="64">
        <v>10</v>
      </c>
      <c r="C103" s="1">
        <v>20</v>
      </c>
      <c r="D103" s="1">
        <v>30</v>
      </c>
      <c r="E103" s="1">
        <v>40</v>
      </c>
      <c r="F103" s="1">
        <v>50</v>
      </c>
      <c r="G103" s="1">
        <v>60</v>
      </c>
      <c r="H103" s="1">
        <v>70</v>
      </c>
      <c r="I103" s="1">
        <v>80</v>
      </c>
      <c r="J103" s="1">
        <v>90</v>
      </c>
      <c r="K103" s="1">
        <v>100</v>
      </c>
      <c r="AD103" s="41"/>
      <c r="AE103" s="41"/>
      <c r="AF103" s="41"/>
      <c r="AL103" s="42"/>
    </row>
    <row r="104" spans="1:38" x14ac:dyDescent="0.3">
      <c r="AD104" s="41"/>
      <c r="AE104" s="41"/>
      <c r="AF104" s="41"/>
      <c r="AL104" s="42"/>
    </row>
    <row r="105" spans="1:38" x14ac:dyDescent="0.3">
      <c r="AD105" s="41"/>
      <c r="AE105" s="41"/>
      <c r="AF105" s="41"/>
      <c r="AL105" s="42"/>
    </row>
    <row r="106" spans="1:38" x14ac:dyDescent="0.3">
      <c r="AD106" s="41"/>
      <c r="AE106" s="41"/>
      <c r="AF106" s="41"/>
      <c r="AL106" s="42"/>
    </row>
    <row r="107" spans="1:38" x14ac:dyDescent="0.3">
      <c r="AD107" s="41"/>
      <c r="AE107" s="41"/>
      <c r="AF107" s="41"/>
      <c r="AL107" s="42"/>
    </row>
    <row r="108" spans="1:38" x14ac:dyDescent="0.3">
      <c r="AD108" s="41"/>
      <c r="AE108" s="41"/>
      <c r="AF108" s="41"/>
      <c r="AL108" s="42"/>
    </row>
    <row r="109" spans="1:38" x14ac:dyDescent="0.3">
      <c r="AD109" s="41"/>
      <c r="AE109" s="41"/>
      <c r="AF109" s="41"/>
      <c r="AL109" s="42"/>
    </row>
    <row r="110" spans="1:38" x14ac:dyDescent="0.3">
      <c r="AD110" s="41"/>
      <c r="AE110" s="41"/>
      <c r="AF110" s="41"/>
      <c r="AL110" s="42"/>
    </row>
    <row r="111" spans="1:38" x14ac:dyDescent="0.3">
      <c r="AD111" s="41"/>
      <c r="AE111" s="41"/>
      <c r="AF111" s="41"/>
      <c r="AL111" s="42"/>
    </row>
    <row r="112" spans="1:38" x14ac:dyDescent="0.3">
      <c r="AD112" s="41"/>
      <c r="AE112" s="41"/>
      <c r="AF112" s="41"/>
      <c r="AL112" s="42"/>
    </row>
    <row r="113" spans="30:38" x14ac:dyDescent="0.3">
      <c r="AD113" s="41"/>
      <c r="AE113" s="41"/>
      <c r="AF113" s="41"/>
      <c r="AL113" s="42"/>
    </row>
    <row r="114" spans="30:38" x14ac:dyDescent="0.3">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4" x14ac:dyDescent="0.3"/>
  <cols>
    <col min="1" max="1" width="11.5546875" hidden="1" customWidth="1"/>
    <col min="2" max="15" width="0" hidden="1" customWidth="1"/>
    <col min="16" max="16" width="10.33203125" customWidth="1"/>
    <col min="17" max="25" width="9.33203125" bestFit="1" customWidth="1"/>
    <col min="26" max="26" width="10.109375" bestFit="1" customWidth="1"/>
  </cols>
  <sheetData>
    <row r="1" spans="2:26" hidden="1" x14ac:dyDescent="0.3">
      <c r="B1" s="23"/>
      <c r="C1" s="23"/>
      <c r="D1" s="23"/>
      <c r="E1" s="23"/>
      <c r="F1" s="23"/>
      <c r="G1" s="23"/>
      <c r="H1" s="23"/>
      <c r="I1" s="23"/>
      <c r="J1" s="23"/>
      <c r="K1" s="23"/>
    </row>
    <row r="2" spans="2:26" hidden="1" x14ac:dyDescent="0.3">
      <c r="B2" s="24"/>
      <c r="C2" s="24"/>
      <c r="D2" s="24"/>
      <c r="E2" s="24"/>
      <c r="F2" s="24"/>
      <c r="G2" s="24"/>
      <c r="H2" s="24"/>
      <c r="I2" s="24"/>
      <c r="J2" s="24"/>
      <c r="K2" s="24"/>
    </row>
    <row r="3" spans="2:26" hidden="1" x14ac:dyDescent="0.3">
      <c r="B3" s="24"/>
      <c r="C3" s="24"/>
      <c r="D3" s="24"/>
      <c r="E3" s="24"/>
      <c r="F3" s="24"/>
      <c r="G3" s="24"/>
      <c r="H3" s="24"/>
      <c r="I3" s="24"/>
      <c r="J3" s="24"/>
      <c r="K3" s="24"/>
    </row>
    <row r="4" spans="2:26" hidden="1" x14ac:dyDescent="0.3">
      <c r="B4" s="25"/>
      <c r="C4" s="25"/>
      <c r="D4" s="25"/>
      <c r="E4" s="25"/>
      <c r="F4" s="25"/>
      <c r="G4" s="25"/>
      <c r="H4" s="25"/>
      <c r="I4" s="25"/>
      <c r="J4" s="25"/>
      <c r="K4" s="25"/>
    </row>
    <row r="5" spans="2:26" hidden="1" x14ac:dyDescent="0.3">
      <c r="B5" s="25"/>
      <c r="C5" s="25"/>
      <c r="D5" s="25"/>
      <c r="E5" s="25"/>
      <c r="F5" s="25"/>
      <c r="G5" s="25"/>
      <c r="H5" s="25"/>
      <c r="I5" s="25"/>
      <c r="J5" s="25"/>
      <c r="K5" s="25"/>
    </row>
    <row r="6" spans="2:26" hidden="1" x14ac:dyDescent="0.3">
      <c r="B6" s="25"/>
      <c r="C6" s="25"/>
      <c r="D6" s="25"/>
      <c r="E6" s="25"/>
      <c r="F6" s="25"/>
      <c r="G6" s="25"/>
      <c r="H6" s="25"/>
      <c r="I6" s="25"/>
      <c r="J6" s="25"/>
      <c r="K6" s="25"/>
    </row>
    <row r="7" spans="2:26" ht="8.25" customHeight="1" x14ac:dyDescent="0.3">
      <c r="B7" s="26"/>
      <c r="C7" s="26"/>
      <c r="D7" s="26"/>
      <c r="E7" s="26"/>
      <c r="F7" s="26"/>
      <c r="G7" s="26"/>
      <c r="H7" s="26"/>
      <c r="I7" s="26"/>
      <c r="J7" s="26"/>
      <c r="K7" s="26"/>
    </row>
    <row r="8" spans="2:26" ht="8.25" customHeight="1" x14ac:dyDescent="0.3"/>
    <row r="9" spans="2:26" x14ac:dyDescent="0.3">
      <c r="P9" s="29" t="s">
        <v>655</v>
      </c>
      <c r="Q9" s="152" t="e">
        <f>ROUND(duomenys!F40,2)</f>
        <v>#VALUE!</v>
      </c>
      <c r="R9" s="152" t="e">
        <f>ROUND(duomenys!G40,2)</f>
        <v>#VALUE!</v>
      </c>
      <c r="S9" s="152" t="e">
        <f>ROUND(duomenys!H40,2)</f>
        <v>#VALUE!</v>
      </c>
      <c r="T9" s="152" t="e">
        <f>ROUND(duomenys!I40,2)</f>
        <v>#VALUE!</v>
      </c>
      <c r="U9" s="152" t="e">
        <f>ROUND(duomenys!J40,2)</f>
        <v>#VALUE!</v>
      </c>
      <c r="V9" s="152" t="e">
        <f>ROUND(duomenys!K40,2)</f>
        <v>#VALUE!</v>
      </c>
      <c r="W9" s="152" t="e">
        <f>ROUND(duomenys!L40,2)</f>
        <v>#VALUE!</v>
      </c>
      <c r="X9" s="152" t="e">
        <f>ROUND(duomenys!M40,2)</f>
        <v>#VALUE!</v>
      </c>
      <c r="Y9" s="152" t="e">
        <f>ROUND(duomenys!N40,2)</f>
        <v>#VALUE!</v>
      </c>
      <c r="Z9" s="152" t="e">
        <f>ROUND(duomenys!O40,2)</f>
        <v>#VALUE!</v>
      </c>
    </row>
    <row r="10" spans="2:26" x14ac:dyDescent="0.3">
      <c r="D10" s="26"/>
      <c r="E10" s="26"/>
      <c r="F10" s="26"/>
      <c r="G10" s="26"/>
      <c r="H10" s="26"/>
      <c r="I10" s="26"/>
      <c r="J10" s="26"/>
      <c r="K10" s="26"/>
      <c r="L10" s="26"/>
      <c r="M10" s="26"/>
      <c r="P10" s="29" t="s">
        <v>1</v>
      </c>
      <c r="Q10" s="153">
        <f>ROUND(duomenys!F11,2)</f>
        <v>0</v>
      </c>
      <c r="R10" s="153">
        <f>ROUND(duomenys!G11,2)</f>
        <v>0</v>
      </c>
      <c r="S10" s="153">
        <f>ROUND(duomenys!H11,2)</f>
        <v>0</v>
      </c>
      <c r="T10" s="153">
        <f>ROUND(duomenys!I11,2)</f>
        <v>0</v>
      </c>
      <c r="U10" s="153">
        <f>ROUND(duomenys!J11,2)</f>
        <v>0</v>
      </c>
      <c r="V10" s="153">
        <f>ROUND(duomenys!K11,2)</f>
        <v>0</v>
      </c>
      <c r="W10" s="153">
        <f>ROUND(duomenys!L11,2)</f>
        <v>0</v>
      </c>
      <c r="X10" s="153">
        <f>ROUND(duomenys!M11,2)</f>
        <v>0</v>
      </c>
      <c r="Y10" s="153">
        <f>ROUND(duomenys!N11,2)</f>
        <v>0</v>
      </c>
      <c r="Z10" s="153">
        <f>ROUND(duomenys!O11,2)</f>
        <v>0</v>
      </c>
    </row>
    <row r="11" spans="2:26" x14ac:dyDescent="0.3">
      <c r="P11" s="30"/>
      <c r="Q11" s="30"/>
      <c r="R11" s="30"/>
      <c r="S11" s="30"/>
      <c r="T11" s="30"/>
      <c r="U11" s="30"/>
      <c r="V11" s="30"/>
      <c r="W11" s="30"/>
      <c r="X11" s="30"/>
      <c r="Y11" s="30"/>
      <c r="Z11" s="30"/>
    </row>
    <row r="12" spans="2:26" x14ac:dyDescent="0.3">
      <c r="P12" s="31" t="s">
        <v>655</v>
      </c>
      <c r="Q12" s="37"/>
      <c r="R12" s="37"/>
      <c r="S12" s="37"/>
      <c r="T12" s="37"/>
      <c r="U12" s="37"/>
      <c r="V12" s="37"/>
      <c r="W12" s="37"/>
      <c r="X12" s="37"/>
      <c r="Y12" s="37"/>
      <c r="Z12" s="37"/>
    </row>
    <row r="13" spans="2:26" x14ac:dyDescent="0.3">
      <c r="P13" s="31" t="s">
        <v>656</v>
      </c>
      <c r="Q13" s="38"/>
      <c r="R13" s="38"/>
      <c r="S13" s="38"/>
      <c r="T13" s="38"/>
      <c r="U13" s="38"/>
      <c r="V13" s="38"/>
      <c r="W13" s="38"/>
      <c r="X13" s="38"/>
      <c r="Y13" s="38"/>
      <c r="Z13" s="38"/>
    </row>
    <row r="14" spans="2:26" x14ac:dyDescent="0.3">
      <c r="P14" s="32" t="s">
        <v>655</v>
      </c>
      <c r="Q14" s="39"/>
      <c r="R14" s="39"/>
      <c r="S14" s="39"/>
      <c r="T14" s="39"/>
      <c r="U14" s="39"/>
      <c r="V14" s="39"/>
      <c r="W14" s="39"/>
      <c r="X14" s="39"/>
      <c r="Y14" s="39"/>
      <c r="Z14" s="39"/>
    </row>
    <row r="15" spans="2:26" x14ac:dyDescent="0.3">
      <c r="P15" s="32" t="s">
        <v>696</v>
      </c>
      <c r="Q15" s="38"/>
      <c r="R15" s="38"/>
      <c r="S15" s="38"/>
      <c r="T15" s="38"/>
      <c r="U15" s="38"/>
      <c r="V15" s="38"/>
      <c r="W15" s="38"/>
      <c r="X15" s="38"/>
      <c r="Y15" s="38"/>
      <c r="Z15" s="38"/>
    </row>
    <row r="16" spans="2:26" x14ac:dyDescent="0.3">
      <c r="P16" s="33" t="s">
        <v>655</v>
      </c>
      <c r="Q16" s="39"/>
      <c r="R16" s="39"/>
      <c r="S16" s="39"/>
      <c r="T16" s="39"/>
      <c r="U16" s="39"/>
      <c r="V16" s="39"/>
      <c r="W16" s="39"/>
      <c r="X16" s="39"/>
      <c r="Y16" s="39"/>
      <c r="Z16" s="39"/>
    </row>
    <row r="17" spans="16:26" x14ac:dyDescent="0.3">
      <c r="P17" s="33" t="s">
        <v>697</v>
      </c>
      <c r="Q17" s="38"/>
      <c r="R17" s="38"/>
      <c r="S17" s="38"/>
      <c r="T17" s="38"/>
      <c r="U17" s="38"/>
      <c r="V17" s="38"/>
      <c r="W17" s="38"/>
      <c r="X17" s="38"/>
      <c r="Y17" s="38"/>
      <c r="Z17" s="38"/>
    </row>
    <row r="18" spans="16:26" x14ac:dyDescent="0.3">
      <c r="P18" s="34" t="s">
        <v>655</v>
      </c>
      <c r="Q18" s="39"/>
      <c r="R18" s="39"/>
      <c r="S18" s="39"/>
      <c r="T18" s="39"/>
      <c r="U18" s="39"/>
      <c r="V18" s="39"/>
      <c r="W18" s="39"/>
      <c r="X18" s="39"/>
      <c r="Y18" s="39"/>
      <c r="Z18" s="39"/>
    </row>
    <row r="19" spans="16:26" x14ac:dyDescent="0.3">
      <c r="P19" s="34" t="s">
        <v>699</v>
      </c>
      <c r="Q19" s="37"/>
      <c r="R19" s="37"/>
      <c r="S19" s="37"/>
      <c r="T19" s="37"/>
      <c r="U19" s="37"/>
      <c r="V19" s="37"/>
      <c r="W19" s="37"/>
      <c r="X19" s="37"/>
      <c r="Y19" s="37"/>
      <c r="Z19" s="37"/>
    </row>
    <row r="20" spans="16:26" x14ac:dyDescent="0.3">
      <c r="P20" s="35" t="s">
        <v>655</v>
      </c>
      <c r="Q20" s="39"/>
      <c r="R20" s="39"/>
      <c r="S20" s="39"/>
      <c r="T20" s="38"/>
      <c r="U20" s="38"/>
      <c r="V20" s="38"/>
      <c r="W20" s="38"/>
      <c r="X20" s="38"/>
      <c r="Y20" s="38"/>
      <c r="Z20" s="38"/>
    </row>
    <row r="21" spans="16:26" x14ac:dyDescent="0.3">
      <c r="P21" s="35" t="s">
        <v>698</v>
      </c>
      <c r="Q21" s="37"/>
      <c r="R21" s="37"/>
      <c r="S21" s="37"/>
      <c r="T21" s="38"/>
      <c r="U21" s="38"/>
      <c r="V21" s="38"/>
      <c r="W21" s="38"/>
      <c r="X21" s="38"/>
      <c r="Y21" s="38"/>
      <c r="Z21" s="38"/>
    </row>
    <row r="22" spans="16:26" ht="409.5" customHeight="1" x14ac:dyDescent="0.3"/>
    <row r="48" spans="16:25" x14ac:dyDescent="0.3">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3">
      <c r="N50" s="3">
        <v>1</v>
      </c>
      <c r="O50">
        <v>1</v>
      </c>
      <c r="Q50">
        <v>1</v>
      </c>
    </row>
    <row r="51" spans="6:19" x14ac:dyDescent="0.3">
      <c r="O51">
        <v>2</v>
      </c>
      <c r="Q51">
        <v>2</v>
      </c>
    </row>
    <row r="52" spans="6:19" x14ac:dyDescent="0.3">
      <c r="O52">
        <f>+(O50/O51)</f>
        <v>0.5</v>
      </c>
      <c r="Q52">
        <f>+(Q50/Q51)</f>
        <v>0.5</v>
      </c>
    </row>
    <row r="53" spans="6:19" x14ac:dyDescent="0.3">
      <c r="O53">
        <f>+POWER(O52,N50)</f>
        <v>0.5</v>
      </c>
      <c r="P53" t="s">
        <v>629</v>
      </c>
      <c r="Q53">
        <f>+POWER(Q52,N50)</f>
        <v>0.5</v>
      </c>
      <c r="R53" s="4" t="s">
        <v>657</v>
      </c>
      <c r="S53">
        <f>+O53+Q53</f>
        <v>1</v>
      </c>
    </row>
    <row r="59" spans="6:19" ht="15.6" x14ac:dyDescent="0.3">
      <c r="F59" s="27"/>
    </row>
    <row r="60" spans="6:19" ht="15.6" x14ac:dyDescent="0.3">
      <c r="F60" s="27"/>
    </row>
    <row r="61" spans="6:19" ht="15.6" x14ac:dyDescent="0.3">
      <c r="F61" s="27"/>
    </row>
    <row r="62" spans="6:19" ht="15.6" x14ac:dyDescent="0.3">
      <c r="F62" s="28"/>
    </row>
    <row r="63" spans="6:19" ht="15.6" x14ac:dyDescent="0.3">
      <c r="F63" s="27"/>
    </row>
    <row r="64" spans="6:19" ht="15.6" x14ac:dyDescent="0.3">
      <c r="F64" s="27"/>
    </row>
    <row r="65" spans="6:6" ht="15.6" x14ac:dyDescent="0.3">
      <c r="F65" s="27"/>
    </row>
    <row r="66" spans="6:6" ht="15.6" x14ac:dyDescent="0.3">
      <c r="F66" s="27"/>
    </row>
    <row r="67" spans="6:6" ht="15.6" x14ac:dyDescent="0.3">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4" x14ac:dyDescent="0.3"/>
  <cols>
    <col min="1" max="1" width="17.109375" customWidth="1"/>
    <col min="2" max="2" width="18.5546875" customWidth="1"/>
    <col min="3" max="3" width="19.109375" customWidth="1"/>
    <col min="4" max="4" width="16.33203125" customWidth="1"/>
    <col min="5" max="5" width="15.109375" customWidth="1"/>
    <col min="6" max="6" width="15.44140625" customWidth="1"/>
    <col min="10" max="10" width="17.33203125" customWidth="1"/>
    <col min="13" max="13" width="17.88671875" customWidth="1"/>
  </cols>
  <sheetData>
    <row r="1" spans="1:12" ht="81" customHeight="1" x14ac:dyDescent="0.3">
      <c r="A1">
        <v>1</v>
      </c>
      <c r="C1">
        <v>1</v>
      </c>
      <c r="E1">
        <v>1</v>
      </c>
      <c r="I1">
        <v>1</v>
      </c>
      <c r="L1">
        <v>1</v>
      </c>
    </row>
    <row r="2" spans="1:12" ht="67.5" customHeight="1" x14ac:dyDescent="0.3">
      <c r="A2">
        <v>2</v>
      </c>
      <c r="C2">
        <v>2</v>
      </c>
      <c r="E2">
        <v>2</v>
      </c>
      <c r="I2">
        <v>2</v>
      </c>
      <c r="L2">
        <v>2</v>
      </c>
    </row>
    <row r="3" spans="1:12" ht="69" customHeight="1" x14ac:dyDescent="0.3">
      <c r="A3">
        <v>3</v>
      </c>
      <c r="C3">
        <v>3</v>
      </c>
      <c r="F3">
        <f>duomenys!H7</f>
        <v>2</v>
      </c>
      <c r="I3">
        <v>3</v>
      </c>
    </row>
    <row r="4" spans="1:12" ht="67.5" customHeight="1" x14ac:dyDescent="0.3">
      <c r="B4">
        <f>duomenys!F7</f>
        <v>1</v>
      </c>
      <c r="C4">
        <v>4</v>
      </c>
    </row>
    <row r="5" spans="1:12" ht="60.75" customHeight="1" x14ac:dyDescent="0.3">
      <c r="C5">
        <v>5</v>
      </c>
    </row>
    <row r="6" spans="1:12" ht="77.25" customHeight="1" x14ac:dyDescent="0.3">
      <c r="C6">
        <v>6</v>
      </c>
    </row>
    <row r="7" spans="1:12" ht="60" customHeight="1" x14ac:dyDescent="0.3">
      <c r="C7">
        <v>7</v>
      </c>
    </row>
    <row r="8" spans="1:12" ht="63" customHeight="1" x14ac:dyDescent="0.3">
      <c r="C8">
        <v>8</v>
      </c>
    </row>
    <row r="9" spans="1:12" ht="66.75" customHeight="1" x14ac:dyDescent="0.3">
      <c r="C9">
        <v>9</v>
      </c>
    </row>
    <row r="10" spans="1:12" ht="53.25" customHeight="1" x14ac:dyDescent="0.3">
      <c r="C10">
        <v>10</v>
      </c>
    </row>
    <row r="11" spans="1:12" ht="70.5" customHeight="1" x14ac:dyDescent="0.3">
      <c r="C11">
        <v>11</v>
      </c>
    </row>
    <row r="12" spans="1:12" ht="39" customHeight="1" x14ac:dyDescent="0.3">
      <c r="D12">
        <f>duomenys!G7</f>
        <v>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4" x14ac:dyDescent="0.3"/>
  <sheetData>
    <row r="1" spans="1:28" x14ac:dyDescent="0.3">
      <c r="A1" t="s">
        <v>31</v>
      </c>
      <c r="B1" t="s">
        <v>32</v>
      </c>
      <c r="C1" t="s">
        <v>33</v>
      </c>
      <c r="D1" t="s">
        <v>34</v>
      </c>
      <c r="E1" t="s">
        <v>35</v>
      </c>
      <c r="F1" t="s">
        <v>36</v>
      </c>
      <c r="G1" t="s">
        <v>37</v>
      </c>
      <c r="H1" t="s">
        <v>38</v>
      </c>
      <c r="I1" t="s">
        <v>39</v>
      </c>
      <c r="J1" t="s">
        <v>40</v>
      </c>
      <c r="K1" t="s">
        <v>41</v>
      </c>
      <c r="L1" t="s">
        <v>42</v>
      </c>
      <c r="M1" t="s">
        <v>2</v>
      </c>
      <c r="N1" t="s">
        <v>43</v>
      </c>
      <c r="O1" t="s">
        <v>44</v>
      </c>
      <c r="P1" t="s">
        <v>45</v>
      </c>
      <c r="Q1" t="s">
        <v>46</v>
      </c>
      <c r="R1" t="s">
        <v>47</v>
      </c>
      <c r="S1" t="s">
        <v>48</v>
      </c>
      <c r="T1" t="s">
        <v>49</v>
      </c>
      <c r="U1" t="s">
        <v>50</v>
      </c>
      <c r="V1" t="s">
        <v>51</v>
      </c>
      <c r="W1" s="2" t="s">
        <v>52</v>
      </c>
      <c r="X1" t="s">
        <v>53</v>
      </c>
      <c r="Y1" t="s">
        <v>54</v>
      </c>
      <c r="Z1" t="s">
        <v>55</v>
      </c>
      <c r="AA1" t="s">
        <v>56</v>
      </c>
      <c r="AB1" t="s">
        <v>57</v>
      </c>
    </row>
    <row r="2" spans="1:28" x14ac:dyDescent="0.3">
      <c r="A2" t="s">
        <v>58</v>
      </c>
      <c r="B2" t="s">
        <v>59</v>
      </c>
      <c r="C2" t="s">
        <v>60</v>
      </c>
      <c r="D2" t="s">
        <v>61</v>
      </c>
      <c r="E2" t="s">
        <v>62</v>
      </c>
      <c r="F2" t="s">
        <v>63</v>
      </c>
      <c r="G2" t="s">
        <v>64</v>
      </c>
      <c r="H2" t="s">
        <v>65</v>
      </c>
      <c r="I2" t="s">
        <v>66</v>
      </c>
      <c r="J2" t="s">
        <v>67</v>
      </c>
      <c r="K2" t="s">
        <v>68</v>
      </c>
      <c r="L2" t="s">
        <v>69</v>
      </c>
      <c r="M2" t="s">
        <v>3</v>
      </c>
      <c r="N2" t="s">
        <v>70</v>
      </c>
      <c r="O2" t="s">
        <v>71</v>
      </c>
      <c r="P2" t="s">
        <v>72</v>
      </c>
      <c r="Q2" t="s">
        <v>73</v>
      </c>
      <c r="R2" t="s">
        <v>74</v>
      </c>
      <c r="S2" t="s">
        <v>75</v>
      </c>
      <c r="T2" t="s">
        <v>76</v>
      </c>
      <c r="U2" t="s">
        <v>77</v>
      </c>
      <c r="V2" t="s">
        <v>78</v>
      </c>
      <c r="W2" s="2" t="s">
        <v>79</v>
      </c>
      <c r="X2" t="s">
        <v>80</v>
      </c>
      <c r="Y2" t="s">
        <v>81</v>
      </c>
      <c r="Z2" t="s">
        <v>82</v>
      </c>
      <c r="AA2" t="s">
        <v>83</v>
      </c>
      <c r="AB2" t="s">
        <v>84</v>
      </c>
    </row>
    <row r="3" spans="1:28" x14ac:dyDescent="0.3">
      <c r="A3" t="s">
        <v>85</v>
      </c>
      <c r="B3" t="s">
        <v>86</v>
      </c>
      <c r="C3" t="s">
        <v>87</v>
      </c>
      <c r="D3" t="s">
        <v>88</v>
      </c>
      <c r="E3" t="s">
        <v>89</v>
      </c>
      <c r="F3" t="s">
        <v>90</v>
      </c>
      <c r="G3" t="s">
        <v>91</v>
      </c>
      <c r="H3" t="s">
        <v>92</v>
      </c>
      <c r="I3" t="s">
        <v>93</v>
      </c>
      <c r="J3" t="s">
        <v>94</v>
      </c>
      <c r="K3" t="s">
        <v>95</v>
      </c>
      <c r="L3" t="s">
        <v>96</v>
      </c>
      <c r="M3" t="s">
        <v>97</v>
      </c>
      <c r="N3" t="s">
        <v>98</v>
      </c>
      <c r="O3" t="s">
        <v>99</v>
      </c>
      <c r="P3" t="s">
        <v>100</v>
      </c>
      <c r="Q3" t="s">
        <v>101</v>
      </c>
      <c r="R3" t="s">
        <v>102</v>
      </c>
      <c r="S3" t="s">
        <v>103</v>
      </c>
      <c r="T3" t="s">
        <v>104</v>
      </c>
      <c r="U3" t="s">
        <v>105</v>
      </c>
      <c r="V3" t="s">
        <v>106</v>
      </c>
      <c r="W3" s="2" t="s">
        <v>107</v>
      </c>
      <c r="X3" t="s">
        <v>108</v>
      </c>
      <c r="Y3" t="s">
        <v>109</v>
      </c>
      <c r="Z3" t="s">
        <v>110</v>
      </c>
      <c r="AA3" t="s">
        <v>111</v>
      </c>
      <c r="AB3" t="s">
        <v>112</v>
      </c>
    </row>
    <row r="4" spans="1:28" x14ac:dyDescent="0.3">
      <c r="A4" t="s">
        <v>113</v>
      </c>
      <c r="B4" t="s">
        <v>114</v>
      </c>
      <c r="C4" t="s">
        <v>115</v>
      </c>
      <c r="D4" t="s">
        <v>116</v>
      </c>
      <c r="E4" t="s">
        <v>117</v>
      </c>
      <c r="F4" t="s">
        <v>118</v>
      </c>
      <c r="G4" t="s">
        <v>119</v>
      </c>
      <c r="H4" t="s">
        <v>120</v>
      </c>
      <c r="I4" t="s">
        <v>121</v>
      </c>
      <c r="J4" t="s">
        <v>122</v>
      </c>
      <c r="K4" t="s">
        <v>123</v>
      </c>
      <c r="L4" t="s">
        <v>124</v>
      </c>
      <c r="M4" t="s">
        <v>125</v>
      </c>
      <c r="N4" t="s">
        <v>126</v>
      </c>
      <c r="O4" t="s">
        <v>127</v>
      </c>
      <c r="P4" t="s">
        <v>128</v>
      </c>
      <c r="Q4" t="s">
        <v>129</v>
      </c>
      <c r="R4" t="s">
        <v>130</v>
      </c>
      <c r="S4" t="s">
        <v>131</v>
      </c>
      <c r="T4" t="s">
        <v>132</v>
      </c>
      <c r="U4" t="s">
        <v>133</v>
      </c>
      <c r="V4" t="s">
        <v>134</v>
      </c>
      <c r="W4" s="2" t="s">
        <v>135</v>
      </c>
      <c r="X4" t="s">
        <v>136</v>
      </c>
      <c r="Y4" t="s">
        <v>137</v>
      </c>
      <c r="Z4" t="s">
        <v>138</v>
      </c>
      <c r="AA4" t="s">
        <v>139</v>
      </c>
      <c r="AB4" t="s">
        <v>140</v>
      </c>
    </row>
    <row r="5" spans="1:28" x14ac:dyDescent="0.3">
      <c r="A5" t="s">
        <v>141</v>
      </c>
      <c r="B5" t="s">
        <v>142</v>
      </c>
      <c r="C5" t="s">
        <v>143</v>
      </c>
      <c r="D5" t="s">
        <v>144</v>
      </c>
      <c r="E5" t="s">
        <v>145</v>
      </c>
      <c r="F5" t="s">
        <v>146</v>
      </c>
      <c r="G5" t="s">
        <v>147</v>
      </c>
      <c r="H5" t="s">
        <v>148</v>
      </c>
      <c r="I5" t="s">
        <v>149</v>
      </c>
      <c r="J5" t="s">
        <v>150</v>
      </c>
      <c r="K5" t="s">
        <v>151</v>
      </c>
      <c r="L5" t="s">
        <v>152</v>
      </c>
      <c r="M5" t="s">
        <v>153</v>
      </c>
      <c r="N5" t="s">
        <v>154</v>
      </c>
      <c r="O5" t="s">
        <v>155</v>
      </c>
      <c r="P5" t="s">
        <v>156</v>
      </c>
      <c r="Q5" t="s">
        <v>46</v>
      </c>
      <c r="R5" t="s">
        <v>157</v>
      </c>
      <c r="S5" t="s">
        <v>158</v>
      </c>
      <c r="T5" t="s">
        <v>159</v>
      </c>
      <c r="U5" t="s">
        <v>160</v>
      </c>
      <c r="V5" t="s">
        <v>161</v>
      </c>
      <c r="W5" s="2" t="s">
        <v>162</v>
      </c>
      <c r="X5" t="s">
        <v>163</v>
      </c>
      <c r="Y5" t="s">
        <v>164</v>
      </c>
      <c r="Z5" t="s">
        <v>165</v>
      </c>
      <c r="AA5" t="s">
        <v>166</v>
      </c>
      <c r="AB5" t="s">
        <v>167</v>
      </c>
    </row>
    <row r="6" spans="1:28" x14ac:dyDescent="0.3">
      <c r="A6" t="s">
        <v>168</v>
      </c>
      <c r="B6" t="s">
        <v>169</v>
      </c>
      <c r="C6" t="s">
        <v>170</v>
      </c>
      <c r="D6" t="s">
        <v>171</v>
      </c>
      <c r="E6" t="s">
        <v>172</v>
      </c>
      <c r="F6" t="s">
        <v>173</v>
      </c>
      <c r="G6" t="s">
        <v>174</v>
      </c>
      <c r="H6" t="s">
        <v>175</v>
      </c>
      <c r="I6" t="s">
        <v>176</v>
      </c>
      <c r="J6" t="s">
        <v>177</v>
      </c>
      <c r="K6" t="s">
        <v>178</v>
      </c>
      <c r="L6" t="s">
        <v>179</v>
      </c>
      <c r="M6" t="s">
        <v>180</v>
      </c>
      <c r="N6" t="s">
        <v>181</v>
      </c>
      <c r="O6" t="s">
        <v>182</v>
      </c>
      <c r="P6" t="s">
        <v>183</v>
      </c>
      <c r="Q6" t="s">
        <v>73</v>
      </c>
      <c r="R6" t="s">
        <v>184</v>
      </c>
      <c r="S6" t="s">
        <v>185</v>
      </c>
      <c r="T6" t="s">
        <v>186</v>
      </c>
      <c r="U6" t="s">
        <v>187</v>
      </c>
      <c r="V6" t="s">
        <v>188</v>
      </c>
      <c r="W6" s="2" t="s">
        <v>189</v>
      </c>
      <c r="X6" t="s">
        <v>190</v>
      </c>
      <c r="Y6" t="s">
        <v>191</v>
      </c>
      <c r="Z6" t="s">
        <v>192</v>
      </c>
      <c r="AA6" t="s">
        <v>193</v>
      </c>
      <c r="AB6" t="s">
        <v>194</v>
      </c>
    </row>
    <row r="7" spans="1:28" x14ac:dyDescent="0.3">
      <c r="A7" t="s">
        <v>195</v>
      </c>
      <c r="B7" t="s">
        <v>196</v>
      </c>
      <c r="C7" t="s">
        <v>197</v>
      </c>
      <c r="D7" t="s">
        <v>198</v>
      </c>
      <c r="E7" t="s">
        <v>199</v>
      </c>
      <c r="F7" t="s">
        <v>200</v>
      </c>
      <c r="G7" t="s">
        <v>201</v>
      </c>
      <c r="H7" t="s">
        <v>202</v>
      </c>
      <c r="I7" t="s">
        <v>203</v>
      </c>
      <c r="J7" t="s">
        <v>204</v>
      </c>
      <c r="K7" t="s">
        <v>205</v>
      </c>
      <c r="L7" t="s">
        <v>206</v>
      </c>
      <c r="M7" t="s">
        <v>207</v>
      </c>
      <c r="N7" t="s">
        <v>208</v>
      </c>
      <c r="O7" t="s">
        <v>209</v>
      </c>
      <c r="P7" t="s">
        <v>210</v>
      </c>
      <c r="Q7" t="s">
        <v>101</v>
      </c>
      <c r="R7" t="s">
        <v>211</v>
      </c>
      <c r="S7" t="s">
        <v>212</v>
      </c>
      <c r="T7" t="s">
        <v>213</v>
      </c>
      <c r="U7" t="s">
        <v>214</v>
      </c>
      <c r="V7" t="s">
        <v>215</v>
      </c>
      <c r="W7" s="2" t="s">
        <v>216</v>
      </c>
      <c r="X7" t="s">
        <v>217</v>
      </c>
      <c r="Y7" t="s">
        <v>218</v>
      </c>
      <c r="Z7" t="s">
        <v>219</v>
      </c>
      <c r="AA7" t="s">
        <v>220</v>
      </c>
      <c r="AB7" t="s">
        <v>221</v>
      </c>
    </row>
    <row r="8" spans="1:28" x14ac:dyDescent="0.3">
      <c r="A8" t="s">
        <v>222</v>
      </c>
      <c r="B8" t="s">
        <v>223</v>
      </c>
      <c r="C8" t="s">
        <v>224</v>
      </c>
      <c r="D8" t="s">
        <v>225</v>
      </c>
      <c r="E8" t="s">
        <v>226</v>
      </c>
      <c r="F8" t="s">
        <v>227</v>
      </c>
      <c r="G8" t="s">
        <v>228</v>
      </c>
      <c r="H8" t="s">
        <v>229</v>
      </c>
      <c r="I8" t="s">
        <v>230</v>
      </c>
      <c r="J8" t="s">
        <v>231</v>
      </c>
      <c r="K8" t="s">
        <v>232</v>
      </c>
      <c r="L8" t="s">
        <v>233</v>
      </c>
      <c r="M8" t="s">
        <v>234</v>
      </c>
      <c r="N8" t="s">
        <v>235</v>
      </c>
      <c r="O8" t="s">
        <v>236</v>
      </c>
      <c r="P8" t="s">
        <v>237</v>
      </c>
      <c r="Q8" t="s">
        <v>129</v>
      </c>
      <c r="R8" t="s">
        <v>238</v>
      </c>
      <c r="S8" t="s">
        <v>239</v>
      </c>
      <c r="T8" t="s">
        <v>240</v>
      </c>
      <c r="U8" t="s">
        <v>241</v>
      </c>
      <c r="V8" t="s">
        <v>242</v>
      </c>
      <c r="W8" s="2" t="s">
        <v>243</v>
      </c>
      <c r="X8" t="s">
        <v>244</v>
      </c>
      <c r="Y8" t="s">
        <v>245</v>
      </c>
      <c r="Z8" t="s">
        <v>246</v>
      </c>
      <c r="AA8" t="s">
        <v>247</v>
      </c>
      <c r="AB8" t="s">
        <v>248</v>
      </c>
    </row>
    <row r="9" spans="1:28" x14ac:dyDescent="0.3">
      <c r="A9" t="s">
        <v>249</v>
      </c>
      <c r="B9" t="s">
        <v>250</v>
      </c>
      <c r="C9" t="s">
        <v>251</v>
      </c>
      <c r="D9" t="s">
        <v>252</v>
      </c>
      <c r="E9" t="s">
        <v>253</v>
      </c>
      <c r="F9" t="s">
        <v>254</v>
      </c>
      <c r="G9" t="s">
        <v>255</v>
      </c>
      <c r="H9" t="s">
        <v>256</v>
      </c>
      <c r="I9" t="s">
        <v>257</v>
      </c>
      <c r="J9" t="s">
        <v>258</v>
      </c>
      <c r="K9" t="s">
        <v>259</v>
      </c>
      <c r="L9" t="s">
        <v>260</v>
      </c>
      <c r="M9" t="s">
        <v>261</v>
      </c>
      <c r="N9" t="s">
        <v>262</v>
      </c>
      <c r="O9" t="s">
        <v>263</v>
      </c>
      <c r="P9" t="s">
        <v>264</v>
      </c>
      <c r="Q9" t="s">
        <v>46</v>
      </c>
      <c r="R9" t="s">
        <v>265</v>
      </c>
      <c r="S9" t="s">
        <v>266</v>
      </c>
      <c r="T9" t="s">
        <v>267</v>
      </c>
      <c r="U9" t="s">
        <v>268</v>
      </c>
      <c r="V9" t="s">
        <v>269</v>
      </c>
      <c r="W9" s="2" t="s">
        <v>270</v>
      </c>
      <c r="X9" t="s">
        <v>271</v>
      </c>
      <c r="Y9" t="s">
        <v>272</v>
      </c>
      <c r="Z9" t="s">
        <v>273</v>
      </c>
      <c r="AA9" t="s">
        <v>274</v>
      </c>
      <c r="AB9" t="s">
        <v>275</v>
      </c>
    </row>
    <row r="10" spans="1:28" x14ac:dyDescent="0.3">
      <c r="A10" t="s">
        <v>276</v>
      </c>
      <c r="B10" t="s">
        <v>277</v>
      </c>
      <c r="C10" t="s">
        <v>278</v>
      </c>
      <c r="D10" t="s">
        <v>279</v>
      </c>
      <c r="E10" t="s">
        <v>280</v>
      </c>
      <c r="F10" t="s">
        <v>281</v>
      </c>
      <c r="G10" t="s">
        <v>282</v>
      </c>
      <c r="H10" t="s">
        <v>283</v>
      </c>
      <c r="I10" t="s">
        <v>284</v>
      </c>
      <c r="J10" t="s">
        <v>285</v>
      </c>
      <c r="K10" t="s">
        <v>286</v>
      </c>
      <c r="L10" t="s">
        <v>287</v>
      </c>
      <c r="M10" t="s">
        <v>288</v>
      </c>
      <c r="N10" t="s">
        <v>289</v>
      </c>
      <c r="O10" t="s">
        <v>290</v>
      </c>
      <c r="P10" t="s">
        <v>291</v>
      </c>
      <c r="Q10" t="s">
        <v>73</v>
      </c>
      <c r="R10" t="s">
        <v>292</v>
      </c>
      <c r="S10" t="s">
        <v>293</v>
      </c>
      <c r="T10" t="s">
        <v>294</v>
      </c>
      <c r="U10" t="s">
        <v>295</v>
      </c>
      <c r="V10" t="s">
        <v>296</v>
      </c>
      <c r="W10" s="2" t="s">
        <v>297</v>
      </c>
      <c r="X10" t="s">
        <v>298</v>
      </c>
      <c r="Y10" t="s">
        <v>299</v>
      </c>
      <c r="Z10" t="s">
        <v>300</v>
      </c>
      <c r="AA10" t="s">
        <v>301</v>
      </c>
      <c r="AB10" t="s">
        <v>302</v>
      </c>
    </row>
    <row r="11" spans="1:28" x14ac:dyDescent="0.3">
      <c r="A11" t="s">
        <v>303</v>
      </c>
      <c r="B11" t="s">
        <v>304</v>
      </c>
      <c r="C11" t="s">
        <v>305</v>
      </c>
      <c r="D11" t="s">
        <v>306</v>
      </c>
      <c r="E11" t="s">
        <v>307</v>
      </c>
      <c r="F11" t="s">
        <v>308</v>
      </c>
      <c r="G11" t="s">
        <v>309</v>
      </c>
      <c r="H11" t="s">
        <v>310</v>
      </c>
      <c r="I11" t="s">
        <v>311</v>
      </c>
      <c r="J11" t="s">
        <v>312</v>
      </c>
      <c r="K11" t="s">
        <v>313</v>
      </c>
      <c r="L11" t="s">
        <v>314</v>
      </c>
      <c r="M11" t="s">
        <v>315</v>
      </c>
      <c r="N11" t="s">
        <v>316</v>
      </c>
      <c r="O11" t="s">
        <v>317</v>
      </c>
      <c r="P11" t="s">
        <v>318</v>
      </c>
      <c r="Q11" t="s">
        <v>101</v>
      </c>
      <c r="R11" t="s">
        <v>319</v>
      </c>
      <c r="S11" t="s">
        <v>320</v>
      </c>
      <c r="T11" t="s">
        <v>321</v>
      </c>
      <c r="U11" t="s">
        <v>322</v>
      </c>
      <c r="V11" t="s">
        <v>323</v>
      </c>
      <c r="W11" s="2" t="s">
        <v>324</v>
      </c>
      <c r="X11" t="s">
        <v>325</v>
      </c>
      <c r="Y11" t="s">
        <v>326</v>
      </c>
      <c r="Z11" t="s">
        <v>327</v>
      </c>
      <c r="AA11" t="s">
        <v>328</v>
      </c>
      <c r="AB11" t="s">
        <v>329</v>
      </c>
    </row>
    <row r="12" spans="1:28" x14ac:dyDescent="0.3">
      <c r="A12" t="s">
        <v>330</v>
      </c>
      <c r="B12" t="s">
        <v>331</v>
      </c>
      <c r="C12" t="s">
        <v>332</v>
      </c>
      <c r="D12" t="s">
        <v>333</v>
      </c>
      <c r="E12" t="s">
        <v>334</v>
      </c>
      <c r="F12" t="s">
        <v>335</v>
      </c>
      <c r="G12" t="s">
        <v>336</v>
      </c>
      <c r="H12" t="s">
        <v>337</v>
      </c>
      <c r="I12" t="s">
        <v>338</v>
      </c>
      <c r="J12" t="s">
        <v>339</v>
      </c>
      <c r="K12" t="s">
        <v>340</v>
      </c>
      <c r="L12" t="s">
        <v>341</v>
      </c>
      <c r="M12" t="s">
        <v>342</v>
      </c>
      <c r="N12" t="s">
        <v>343</v>
      </c>
      <c r="O12" t="s">
        <v>344</v>
      </c>
      <c r="P12" t="s">
        <v>345</v>
      </c>
      <c r="Q12" t="s">
        <v>129</v>
      </c>
      <c r="R12" t="s">
        <v>346</v>
      </c>
      <c r="S12" t="s">
        <v>347</v>
      </c>
      <c r="T12" t="s">
        <v>348</v>
      </c>
      <c r="U12" t="s">
        <v>349</v>
      </c>
      <c r="V12" t="s">
        <v>350</v>
      </c>
      <c r="W12" s="2" t="s">
        <v>351</v>
      </c>
      <c r="X12" t="s">
        <v>352</v>
      </c>
      <c r="Y12" t="s">
        <v>353</v>
      </c>
      <c r="Z12" t="s">
        <v>354</v>
      </c>
      <c r="AA12" t="s">
        <v>355</v>
      </c>
      <c r="AB12" t="s">
        <v>356</v>
      </c>
    </row>
    <row r="13" spans="1:28" x14ac:dyDescent="0.3">
      <c r="A13" t="s">
        <v>357</v>
      </c>
      <c r="B13" t="s">
        <v>358</v>
      </c>
      <c r="C13" t="s">
        <v>359</v>
      </c>
      <c r="D13" t="s">
        <v>360</v>
      </c>
      <c r="E13" t="s">
        <v>361</v>
      </c>
      <c r="F13" t="s">
        <v>362</v>
      </c>
      <c r="G13" t="s">
        <v>363</v>
      </c>
      <c r="H13" t="s">
        <v>364</v>
      </c>
      <c r="I13" t="s">
        <v>365</v>
      </c>
      <c r="J13" t="s">
        <v>366</v>
      </c>
      <c r="K13" t="s">
        <v>367</v>
      </c>
      <c r="L13" t="s">
        <v>368</v>
      </c>
      <c r="M13" t="s">
        <v>369</v>
      </c>
      <c r="N13" t="s">
        <v>370</v>
      </c>
      <c r="O13" t="s">
        <v>371</v>
      </c>
      <c r="P13" t="s">
        <v>372</v>
      </c>
      <c r="Q13" t="s">
        <v>46</v>
      </c>
      <c r="R13" t="s">
        <v>373</v>
      </c>
      <c r="S13" t="s">
        <v>374</v>
      </c>
      <c r="T13" t="s">
        <v>375</v>
      </c>
      <c r="U13" t="s">
        <v>376</v>
      </c>
      <c r="V13" t="s">
        <v>377</v>
      </c>
      <c r="W13" s="2" t="s">
        <v>378</v>
      </c>
      <c r="X13" t="s">
        <v>379</v>
      </c>
      <c r="Y13" t="s">
        <v>380</v>
      </c>
      <c r="Z13" t="s">
        <v>381</v>
      </c>
      <c r="AA13" t="s">
        <v>382</v>
      </c>
      <c r="AB13" t="s">
        <v>383</v>
      </c>
    </row>
    <row r="14" spans="1:28" x14ac:dyDescent="0.3">
      <c r="A14" t="s">
        <v>384</v>
      </c>
      <c r="B14" t="s">
        <v>385</v>
      </c>
      <c r="C14" t="s">
        <v>386</v>
      </c>
      <c r="D14" t="s">
        <v>387</v>
      </c>
      <c r="E14" t="s">
        <v>388</v>
      </c>
      <c r="F14" t="s">
        <v>389</v>
      </c>
      <c r="G14" t="s">
        <v>390</v>
      </c>
      <c r="H14" t="s">
        <v>391</v>
      </c>
      <c r="I14" t="s">
        <v>392</v>
      </c>
      <c r="J14" t="s">
        <v>393</v>
      </c>
      <c r="K14" t="s">
        <v>394</v>
      </c>
      <c r="L14" t="s">
        <v>395</v>
      </c>
      <c r="M14" t="s">
        <v>396</v>
      </c>
      <c r="N14" t="s">
        <v>397</v>
      </c>
      <c r="O14" t="s">
        <v>398</v>
      </c>
      <c r="P14" t="s">
        <v>399</v>
      </c>
      <c r="Q14" t="s">
        <v>73</v>
      </c>
      <c r="R14" t="s">
        <v>400</v>
      </c>
      <c r="S14" t="s">
        <v>401</v>
      </c>
      <c r="T14" t="s">
        <v>402</v>
      </c>
      <c r="U14" t="s">
        <v>403</v>
      </c>
      <c r="V14" t="s">
        <v>404</v>
      </c>
      <c r="W14" s="2" t="s">
        <v>405</v>
      </c>
      <c r="X14" t="s">
        <v>406</v>
      </c>
      <c r="Y14" t="s">
        <v>407</v>
      </c>
      <c r="Z14" t="s">
        <v>408</v>
      </c>
      <c r="AA14" t="s">
        <v>409</v>
      </c>
      <c r="AB14" t="s">
        <v>410</v>
      </c>
    </row>
    <row r="15" spans="1:28" x14ac:dyDescent="0.3">
      <c r="A15" t="s">
        <v>411</v>
      </c>
      <c r="B15" t="s">
        <v>412</v>
      </c>
      <c r="C15" t="s">
        <v>413</v>
      </c>
      <c r="D15" t="s">
        <v>414</v>
      </c>
      <c r="E15" t="s">
        <v>415</v>
      </c>
      <c r="F15" t="s">
        <v>416</v>
      </c>
      <c r="G15" t="s">
        <v>417</v>
      </c>
      <c r="H15" t="s">
        <v>418</v>
      </c>
      <c r="I15" t="s">
        <v>419</v>
      </c>
      <c r="J15" t="s">
        <v>420</v>
      </c>
      <c r="K15" t="s">
        <v>421</v>
      </c>
      <c r="L15" t="s">
        <v>422</v>
      </c>
      <c r="M15" t="s">
        <v>423</v>
      </c>
      <c r="N15" t="s">
        <v>424</v>
      </c>
      <c r="O15" t="s">
        <v>425</v>
      </c>
      <c r="P15" t="s">
        <v>426</v>
      </c>
      <c r="Q15" t="s">
        <v>101</v>
      </c>
      <c r="R15" t="s">
        <v>427</v>
      </c>
      <c r="S15" t="s">
        <v>428</v>
      </c>
      <c r="T15" t="s">
        <v>429</v>
      </c>
      <c r="U15" t="s">
        <v>430</v>
      </c>
      <c r="V15" t="s">
        <v>431</v>
      </c>
      <c r="W15" s="2" t="s">
        <v>432</v>
      </c>
      <c r="X15" t="s">
        <v>433</v>
      </c>
      <c r="Y15" t="s">
        <v>434</v>
      </c>
      <c r="Z15" t="s">
        <v>435</v>
      </c>
      <c r="AA15" t="s">
        <v>436</v>
      </c>
      <c r="AB15" t="s">
        <v>437</v>
      </c>
    </row>
    <row r="16" spans="1:28" x14ac:dyDescent="0.3">
      <c r="A16" t="s">
        <v>438</v>
      </c>
      <c r="B16" t="s">
        <v>439</v>
      </c>
      <c r="C16" t="s">
        <v>440</v>
      </c>
      <c r="D16" t="s">
        <v>441</v>
      </c>
      <c r="E16" t="s">
        <v>442</v>
      </c>
      <c r="F16" t="s">
        <v>443</v>
      </c>
      <c r="G16" t="s">
        <v>444</v>
      </c>
      <c r="H16" t="s">
        <v>445</v>
      </c>
      <c r="I16" t="s">
        <v>446</v>
      </c>
      <c r="J16" t="s">
        <v>447</v>
      </c>
      <c r="K16" t="s">
        <v>448</v>
      </c>
      <c r="L16" t="s">
        <v>449</v>
      </c>
      <c r="M16" t="s">
        <v>450</v>
      </c>
      <c r="N16" t="s">
        <v>451</v>
      </c>
      <c r="O16" t="s">
        <v>452</v>
      </c>
      <c r="P16" t="s">
        <v>453</v>
      </c>
      <c r="Q16" t="s">
        <v>129</v>
      </c>
      <c r="R16" t="s">
        <v>454</v>
      </c>
      <c r="S16" t="s">
        <v>455</v>
      </c>
      <c r="T16" t="s">
        <v>456</v>
      </c>
      <c r="U16" t="s">
        <v>457</v>
      </c>
      <c r="V16" t="s">
        <v>458</v>
      </c>
      <c r="W16" s="2" t="s">
        <v>459</v>
      </c>
      <c r="X16" t="s">
        <v>460</v>
      </c>
      <c r="Y16" t="s">
        <v>461</v>
      </c>
      <c r="Z16" t="s">
        <v>462</v>
      </c>
      <c r="AA16" t="s">
        <v>463</v>
      </c>
      <c r="AB16" t="s">
        <v>464</v>
      </c>
    </row>
    <row r="17" spans="1:28" x14ac:dyDescent="0.3">
      <c r="A17" t="s">
        <v>465</v>
      </c>
      <c r="B17" t="s">
        <v>466</v>
      </c>
      <c r="C17" t="s">
        <v>467</v>
      </c>
      <c r="D17" t="s">
        <v>468</v>
      </c>
      <c r="E17" t="s">
        <v>469</v>
      </c>
      <c r="F17" t="s">
        <v>470</v>
      </c>
      <c r="G17" t="s">
        <v>471</v>
      </c>
      <c r="H17" t="s">
        <v>472</v>
      </c>
      <c r="I17" t="s">
        <v>473</v>
      </c>
      <c r="J17" t="s">
        <v>474</v>
      </c>
      <c r="K17" t="s">
        <v>475</v>
      </c>
      <c r="L17" t="s">
        <v>476</v>
      </c>
      <c r="M17" t="s">
        <v>477</v>
      </c>
      <c r="N17" t="s">
        <v>478</v>
      </c>
      <c r="O17" t="s">
        <v>479</v>
      </c>
      <c r="P17" t="s">
        <v>480</v>
      </c>
      <c r="Q17" t="s">
        <v>46</v>
      </c>
      <c r="R17" t="s">
        <v>481</v>
      </c>
      <c r="S17" t="s">
        <v>482</v>
      </c>
      <c r="T17" t="s">
        <v>483</v>
      </c>
      <c r="U17" t="s">
        <v>484</v>
      </c>
      <c r="V17" t="s">
        <v>485</v>
      </c>
      <c r="W17" s="2" t="s">
        <v>486</v>
      </c>
      <c r="X17" t="s">
        <v>487</v>
      </c>
      <c r="Y17" t="s">
        <v>488</v>
      </c>
      <c r="Z17" t="s">
        <v>489</v>
      </c>
      <c r="AA17" t="s">
        <v>490</v>
      </c>
      <c r="AB17" t="s">
        <v>491</v>
      </c>
    </row>
    <row r="18" spans="1:28" x14ac:dyDescent="0.3">
      <c r="A18" t="s">
        <v>492</v>
      </c>
      <c r="B18" t="s">
        <v>493</v>
      </c>
      <c r="C18" t="s">
        <v>494</v>
      </c>
      <c r="D18" t="s">
        <v>495</v>
      </c>
      <c r="E18" t="s">
        <v>496</v>
      </c>
      <c r="F18" t="s">
        <v>497</v>
      </c>
      <c r="G18" t="s">
        <v>498</v>
      </c>
      <c r="H18" t="s">
        <v>499</v>
      </c>
      <c r="I18" t="s">
        <v>500</v>
      </c>
      <c r="J18" t="s">
        <v>501</v>
      </c>
      <c r="K18" t="s">
        <v>502</v>
      </c>
      <c r="L18" t="s">
        <v>503</v>
      </c>
      <c r="M18" t="s">
        <v>504</v>
      </c>
      <c r="N18" t="s">
        <v>505</v>
      </c>
      <c r="O18" t="s">
        <v>506</v>
      </c>
      <c r="P18" t="s">
        <v>507</v>
      </c>
      <c r="Q18" t="s">
        <v>73</v>
      </c>
      <c r="R18" t="s">
        <v>508</v>
      </c>
      <c r="S18" t="s">
        <v>509</v>
      </c>
      <c r="T18" t="s">
        <v>510</v>
      </c>
      <c r="U18" t="s">
        <v>511</v>
      </c>
      <c r="V18" t="s">
        <v>512</v>
      </c>
      <c r="W18" s="2" t="s">
        <v>513</v>
      </c>
      <c r="X18" t="s">
        <v>514</v>
      </c>
      <c r="Y18" t="s">
        <v>515</v>
      </c>
      <c r="Z18" t="s">
        <v>516</v>
      </c>
      <c r="AA18" t="s">
        <v>517</v>
      </c>
      <c r="AB18" t="s">
        <v>518</v>
      </c>
    </row>
    <row r="19" spans="1:28" x14ac:dyDescent="0.3">
      <c r="A19" t="s">
        <v>519</v>
      </c>
      <c r="B19" t="s">
        <v>520</v>
      </c>
      <c r="C19" t="s">
        <v>521</v>
      </c>
      <c r="D19" t="s">
        <v>522</v>
      </c>
      <c r="E19" t="s">
        <v>523</v>
      </c>
      <c r="F19" t="s">
        <v>524</v>
      </c>
      <c r="G19" t="s">
        <v>525</v>
      </c>
      <c r="H19" t="s">
        <v>526</v>
      </c>
      <c r="I19" t="s">
        <v>527</v>
      </c>
      <c r="J19" t="s">
        <v>528</v>
      </c>
      <c r="K19" t="s">
        <v>529</v>
      </c>
      <c r="L19" t="s">
        <v>530</v>
      </c>
      <c r="M19" t="s">
        <v>531</v>
      </c>
      <c r="N19" t="s">
        <v>532</v>
      </c>
      <c r="O19" t="s">
        <v>533</v>
      </c>
      <c r="P19" t="s">
        <v>534</v>
      </c>
      <c r="Q19" t="s">
        <v>101</v>
      </c>
      <c r="R19" t="s">
        <v>535</v>
      </c>
      <c r="S19" t="s">
        <v>536</v>
      </c>
      <c r="T19" t="s">
        <v>537</v>
      </c>
      <c r="U19" t="s">
        <v>538</v>
      </c>
      <c r="V19" t="s">
        <v>539</v>
      </c>
      <c r="W19" s="2" t="s">
        <v>540</v>
      </c>
      <c r="X19" t="s">
        <v>541</v>
      </c>
      <c r="Y19" t="s">
        <v>542</v>
      </c>
      <c r="Z19" t="s">
        <v>543</v>
      </c>
      <c r="AA19" t="s">
        <v>544</v>
      </c>
      <c r="AB19" t="s">
        <v>545</v>
      </c>
    </row>
    <row r="20" spans="1:28" x14ac:dyDescent="0.3">
      <c r="A20" t="s">
        <v>546</v>
      </c>
      <c r="B20" t="s">
        <v>547</v>
      </c>
      <c r="C20" t="s">
        <v>548</v>
      </c>
      <c r="D20" t="s">
        <v>549</v>
      </c>
      <c r="E20" t="s">
        <v>550</v>
      </c>
      <c r="F20" t="s">
        <v>551</v>
      </c>
      <c r="G20" t="s">
        <v>552</v>
      </c>
      <c r="H20" t="s">
        <v>553</v>
      </c>
      <c r="I20" t="s">
        <v>554</v>
      </c>
      <c r="J20" t="s">
        <v>555</v>
      </c>
      <c r="K20" t="s">
        <v>556</v>
      </c>
      <c r="L20" t="s">
        <v>557</v>
      </c>
      <c r="M20" t="s">
        <v>558</v>
      </c>
      <c r="N20" t="s">
        <v>559</v>
      </c>
      <c r="O20" t="s">
        <v>560</v>
      </c>
      <c r="P20" t="s">
        <v>561</v>
      </c>
      <c r="Q20" t="s">
        <v>129</v>
      </c>
      <c r="R20" t="s">
        <v>562</v>
      </c>
      <c r="S20" t="s">
        <v>563</v>
      </c>
      <c r="T20" t="s">
        <v>564</v>
      </c>
      <c r="U20" t="s">
        <v>565</v>
      </c>
      <c r="V20" t="s">
        <v>566</v>
      </c>
      <c r="W20" s="2" t="s">
        <v>567</v>
      </c>
      <c r="X20" t="s">
        <v>568</v>
      </c>
      <c r="Y20" t="s">
        <v>569</v>
      </c>
      <c r="Z20" t="s">
        <v>570</v>
      </c>
      <c r="AA20" t="s">
        <v>571</v>
      </c>
      <c r="AB20" t="s">
        <v>572</v>
      </c>
    </row>
    <row r="21" spans="1:28" x14ac:dyDescent="0.3">
      <c r="A21" t="s">
        <v>573</v>
      </c>
      <c r="B21" t="s">
        <v>574</v>
      </c>
      <c r="C21" t="s">
        <v>575</v>
      </c>
      <c r="D21" t="s">
        <v>576</v>
      </c>
      <c r="E21" t="s">
        <v>577</v>
      </c>
      <c r="F21" t="s">
        <v>578</v>
      </c>
      <c r="G21" t="s">
        <v>579</v>
      </c>
      <c r="H21" t="s">
        <v>580</v>
      </c>
      <c r="I21" t="s">
        <v>581</v>
      </c>
      <c r="J21" t="s">
        <v>582</v>
      </c>
      <c r="K21" t="s">
        <v>583</v>
      </c>
      <c r="L21" t="s">
        <v>584</v>
      </c>
      <c r="M21" t="s">
        <v>585</v>
      </c>
      <c r="N21" t="s">
        <v>586</v>
      </c>
      <c r="O21" t="s">
        <v>587</v>
      </c>
      <c r="P21" t="s">
        <v>588</v>
      </c>
      <c r="Q21" t="s">
        <v>46</v>
      </c>
      <c r="R21" t="s">
        <v>589</v>
      </c>
      <c r="S21" t="s">
        <v>590</v>
      </c>
      <c r="T21" t="s">
        <v>591</v>
      </c>
      <c r="U21" t="s">
        <v>592</v>
      </c>
      <c r="V21" t="s">
        <v>593</v>
      </c>
      <c r="W21" s="2" t="s">
        <v>594</v>
      </c>
      <c r="X21" t="s">
        <v>595</v>
      </c>
      <c r="Y21" t="s">
        <v>596</v>
      </c>
      <c r="Z21" t="s">
        <v>597</v>
      </c>
      <c r="AA21" t="s">
        <v>598</v>
      </c>
      <c r="AB21" t="s">
        <v>599</v>
      </c>
    </row>
    <row r="30" spans="1:28" x14ac:dyDescent="0.3">
      <c r="A30">
        <v>1</v>
      </c>
    </row>
    <row r="31" spans="1:28" x14ac:dyDescent="0.3">
      <c r="A31">
        <v>2</v>
      </c>
    </row>
    <row r="32" spans="1:28" x14ac:dyDescent="0.3">
      <c r="A32">
        <v>3</v>
      </c>
    </row>
    <row r="33" spans="1:1" x14ac:dyDescent="0.3">
      <c r="A33">
        <v>4</v>
      </c>
    </row>
    <row r="34" spans="1:1" x14ac:dyDescent="0.3">
      <c r="A34">
        <v>5</v>
      </c>
    </row>
    <row r="35" spans="1:1" x14ac:dyDescent="0.3">
      <c r="A35">
        <v>6</v>
      </c>
    </row>
    <row r="36" spans="1:1" x14ac:dyDescent="0.3">
      <c r="A36">
        <v>7</v>
      </c>
    </row>
    <row r="37" spans="1:1" x14ac:dyDescent="0.3">
      <c r="A37">
        <v>8</v>
      </c>
    </row>
    <row r="38" spans="1:1" x14ac:dyDescent="0.3">
      <c r="A38">
        <v>9</v>
      </c>
    </row>
    <row r="39" spans="1:1" x14ac:dyDescent="0.3">
      <c r="A39">
        <v>10</v>
      </c>
    </row>
    <row r="40" spans="1:1" x14ac:dyDescent="0.3">
      <c r="A40">
        <v>11</v>
      </c>
    </row>
    <row r="41" spans="1:1" x14ac:dyDescent="0.3">
      <c r="A41">
        <v>12</v>
      </c>
    </row>
    <row r="42" spans="1:1" x14ac:dyDescent="0.3">
      <c r="A42">
        <v>13</v>
      </c>
    </row>
    <row r="43" spans="1:1" x14ac:dyDescent="0.3">
      <c r="A43">
        <v>14</v>
      </c>
    </row>
    <row r="44" spans="1:1" x14ac:dyDescent="0.3">
      <c r="A44">
        <v>15</v>
      </c>
    </row>
    <row r="45" spans="1:1" x14ac:dyDescent="0.3">
      <c r="A45">
        <v>16</v>
      </c>
    </row>
    <row r="46" spans="1:1" x14ac:dyDescent="0.3">
      <c r="A46">
        <v>17</v>
      </c>
    </row>
    <row r="47" spans="1:1" x14ac:dyDescent="0.3">
      <c r="A47">
        <v>18</v>
      </c>
    </row>
    <row r="48" spans="1:1" x14ac:dyDescent="0.3">
      <c r="A48">
        <v>19</v>
      </c>
    </row>
    <row r="49" spans="1:1" x14ac:dyDescent="0.3">
      <c r="A49">
        <v>20</v>
      </c>
    </row>
    <row r="50" spans="1:1" x14ac:dyDescent="0.3">
      <c r="A50">
        <v>21</v>
      </c>
    </row>
    <row r="51" spans="1:1" x14ac:dyDescent="0.3">
      <c r="A51">
        <v>22</v>
      </c>
    </row>
    <row r="52" spans="1:1" x14ac:dyDescent="0.3">
      <c r="A52">
        <v>23</v>
      </c>
    </row>
    <row r="53" spans="1:1" x14ac:dyDescent="0.3">
      <c r="A53">
        <v>24</v>
      </c>
    </row>
    <row r="54" spans="1:1" x14ac:dyDescent="0.3">
      <c r="A54">
        <v>25</v>
      </c>
    </row>
    <row r="55" spans="1:1" x14ac:dyDescent="0.3">
      <c r="A55">
        <v>26</v>
      </c>
    </row>
    <row r="56" spans="1:1" x14ac:dyDescent="0.3">
      <c r="A56">
        <v>27</v>
      </c>
    </row>
    <row r="57" spans="1:1" x14ac:dyDescent="0.3">
      <c r="A57">
        <v>28</v>
      </c>
    </row>
    <row r="58" spans="1:1" x14ac:dyDescent="0.3">
      <c r="A58">
        <v>29</v>
      </c>
    </row>
    <row r="59" spans="1:1" x14ac:dyDescent="0.3">
      <c r="A59">
        <v>30</v>
      </c>
    </row>
    <row r="60" spans="1:1" x14ac:dyDescent="0.3">
      <c r="A60">
        <v>31</v>
      </c>
    </row>
    <row r="61" spans="1:1" x14ac:dyDescent="0.3">
      <c r="A61">
        <v>32</v>
      </c>
    </row>
    <row r="62" spans="1:1" x14ac:dyDescent="0.3">
      <c r="A62">
        <v>33</v>
      </c>
    </row>
    <row r="63" spans="1:1" x14ac:dyDescent="0.3">
      <c r="A63">
        <v>34</v>
      </c>
    </row>
    <row r="64" spans="1:1" x14ac:dyDescent="0.3">
      <c r="A64">
        <v>35</v>
      </c>
    </row>
    <row r="65" spans="1:1" x14ac:dyDescent="0.3">
      <c r="A65">
        <v>36</v>
      </c>
    </row>
    <row r="66" spans="1:1" x14ac:dyDescent="0.3">
      <c r="A66">
        <v>37</v>
      </c>
    </row>
    <row r="67" spans="1:1" x14ac:dyDescent="0.3">
      <c r="A67">
        <v>38</v>
      </c>
    </row>
    <row r="68" spans="1:1" x14ac:dyDescent="0.3">
      <c r="A68">
        <v>39</v>
      </c>
    </row>
    <row r="69" spans="1:1" x14ac:dyDescent="0.3">
      <c r="A69">
        <v>40</v>
      </c>
    </row>
    <row r="70" spans="1:1" x14ac:dyDescent="0.3">
      <c r="A70">
        <v>41</v>
      </c>
    </row>
    <row r="71" spans="1:1" x14ac:dyDescent="0.3">
      <c r="A71">
        <v>42</v>
      </c>
    </row>
    <row r="72" spans="1:1" x14ac:dyDescent="0.3">
      <c r="A72">
        <v>43</v>
      </c>
    </row>
    <row r="73" spans="1:1" x14ac:dyDescent="0.3">
      <c r="A73">
        <v>44</v>
      </c>
    </row>
    <row r="74" spans="1:1" x14ac:dyDescent="0.3">
      <c r="A74">
        <v>45</v>
      </c>
    </row>
    <row r="75" spans="1:1" x14ac:dyDescent="0.3">
      <c r="A75">
        <v>46</v>
      </c>
    </row>
    <row r="76" spans="1:1" x14ac:dyDescent="0.3">
      <c r="A76">
        <v>47</v>
      </c>
    </row>
    <row r="77" spans="1:1" x14ac:dyDescent="0.3">
      <c r="A77">
        <v>48</v>
      </c>
    </row>
    <row r="78" spans="1:1" x14ac:dyDescent="0.3">
      <c r="A78">
        <v>49</v>
      </c>
    </row>
    <row r="79" spans="1:1" x14ac:dyDescent="0.3">
      <c r="A79">
        <v>50</v>
      </c>
    </row>
    <row r="80" spans="1:1" x14ac:dyDescent="0.3">
      <c r="A80">
        <v>51</v>
      </c>
    </row>
    <row r="81" spans="1:1" x14ac:dyDescent="0.3">
      <c r="A81">
        <v>52</v>
      </c>
    </row>
    <row r="82" spans="1:1" x14ac:dyDescent="0.3">
      <c r="A82">
        <v>53</v>
      </c>
    </row>
    <row r="83" spans="1:1" x14ac:dyDescent="0.3">
      <c r="A83">
        <v>54</v>
      </c>
    </row>
    <row r="84" spans="1:1" x14ac:dyDescent="0.3">
      <c r="A84">
        <v>55</v>
      </c>
    </row>
    <row r="85" spans="1:1" x14ac:dyDescent="0.3">
      <c r="A85">
        <v>56</v>
      </c>
    </row>
    <row r="86" spans="1:1" x14ac:dyDescent="0.3">
      <c r="A86">
        <v>57</v>
      </c>
    </row>
    <row r="87" spans="1:1" x14ac:dyDescent="0.3">
      <c r="A87">
        <v>58</v>
      </c>
    </row>
    <row r="88" spans="1:1" x14ac:dyDescent="0.3">
      <c r="A88">
        <v>59</v>
      </c>
    </row>
    <row r="89" spans="1:1" x14ac:dyDescent="0.3">
      <c r="A89">
        <v>60</v>
      </c>
    </row>
    <row r="90" spans="1:1" x14ac:dyDescent="0.3">
      <c r="A90">
        <v>61</v>
      </c>
    </row>
    <row r="91" spans="1:1" x14ac:dyDescent="0.3">
      <c r="A91">
        <v>62</v>
      </c>
    </row>
    <row r="92" spans="1:1" x14ac:dyDescent="0.3">
      <c r="A92">
        <v>63</v>
      </c>
    </row>
    <row r="93" spans="1:1" x14ac:dyDescent="0.3">
      <c r="A93">
        <v>64</v>
      </c>
    </row>
    <row r="94" spans="1:1" x14ac:dyDescent="0.3">
      <c r="A94">
        <v>65</v>
      </c>
    </row>
    <row r="95" spans="1:1" x14ac:dyDescent="0.3">
      <c r="A95">
        <v>66</v>
      </c>
    </row>
    <row r="96" spans="1:1" x14ac:dyDescent="0.3">
      <c r="A96">
        <v>67</v>
      </c>
    </row>
    <row r="97" spans="1:1" x14ac:dyDescent="0.3">
      <c r="A97">
        <v>68</v>
      </c>
    </row>
    <row r="98" spans="1:1" x14ac:dyDescent="0.3">
      <c r="A98">
        <v>69</v>
      </c>
    </row>
    <row r="99" spans="1:1" x14ac:dyDescent="0.3">
      <c r="A99">
        <v>70</v>
      </c>
    </row>
    <row r="100" spans="1:1" x14ac:dyDescent="0.3">
      <c r="A100">
        <v>71</v>
      </c>
    </row>
    <row r="101" spans="1:1" x14ac:dyDescent="0.3">
      <c r="A101">
        <v>72</v>
      </c>
    </row>
    <row r="102" spans="1:1" x14ac:dyDescent="0.3">
      <c r="A102">
        <v>73</v>
      </c>
    </row>
    <row r="103" spans="1:1" x14ac:dyDescent="0.3">
      <c r="A103">
        <v>74</v>
      </c>
    </row>
    <row r="104" spans="1:1" x14ac:dyDescent="0.3">
      <c r="A104">
        <v>75</v>
      </c>
    </row>
    <row r="105" spans="1:1" x14ac:dyDescent="0.3">
      <c r="A105">
        <v>76</v>
      </c>
    </row>
    <row r="106" spans="1:1" x14ac:dyDescent="0.3">
      <c r="A106">
        <v>77</v>
      </c>
    </row>
    <row r="107" spans="1:1" x14ac:dyDescent="0.3">
      <c r="A107">
        <v>78</v>
      </c>
    </row>
    <row r="108" spans="1:1" x14ac:dyDescent="0.3">
      <c r="A108">
        <v>79</v>
      </c>
    </row>
    <row r="109" spans="1:1" x14ac:dyDescent="0.3">
      <c r="A109">
        <v>80</v>
      </c>
    </row>
    <row r="110" spans="1:1" x14ac:dyDescent="0.3">
      <c r="A110">
        <v>81</v>
      </c>
    </row>
    <row r="111" spans="1:1" x14ac:dyDescent="0.3">
      <c r="A111">
        <v>82</v>
      </c>
    </row>
    <row r="112" spans="1:1" x14ac:dyDescent="0.3">
      <c r="A112">
        <v>83</v>
      </c>
    </row>
    <row r="113" spans="1:1" x14ac:dyDescent="0.3">
      <c r="A113">
        <v>84</v>
      </c>
    </row>
    <row r="114" spans="1:1" x14ac:dyDescent="0.3">
      <c r="A114">
        <v>85</v>
      </c>
    </row>
    <row r="115" spans="1:1" x14ac:dyDescent="0.3">
      <c r="A115">
        <v>86</v>
      </c>
    </row>
    <row r="116" spans="1:1" x14ac:dyDescent="0.3">
      <c r="A116">
        <v>87</v>
      </c>
    </row>
    <row r="117" spans="1:1" x14ac:dyDescent="0.3">
      <c r="A117">
        <v>88</v>
      </c>
    </row>
    <row r="118" spans="1:1" x14ac:dyDescent="0.3">
      <c r="A118">
        <v>89</v>
      </c>
    </row>
    <row r="119" spans="1:1" x14ac:dyDescent="0.3">
      <c r="A119">
        <v>90</v>
      </c>
    </row>
    <row r="120" spans="1:1" x14ac:dyDescent="0.3">
      <c r="A120">
        <v>91</v>
      </c>
    </row>
    <row r="121" spans="1:1" x14ac:dyDescent="0.3">
      <c r="A121">
        <v>92</v>
      </c>
    </row>
    <row r="122" spans="1:1" x14ac:dyDescent="0.3">
      <c r="A122">
        <v>93</v>
      </c>
    </row>
    <row r="123" spans="1:1" x14ac:dyDescent="0.3">
      <c r="A123">
        <v>94</v>
      </c>
    </row>
    <row r="124" spans="1:1" x14ac:dyDescent="0.3">
      <c r="A124">
        <v>95</v>
      </c>
    </row>
    <row r="125" spans="1:1" x14ac:dyDescent="0.3">
      <c r="A125">
        <v>96</v>
      </c>
    </row>
    <row r="126" spans="1:1" x14ac:dyDescent="0.3">
      <c r="A126">
        <v>97</v>
      </c>
    </row>
    <row r="127" spans="1:1" x14ac:dyDescent="0.3">
      <c r="A127">
        <v>98</v>
      </c>
    </row>
    <row r="128" spans="1:1" x14ac:dyDescent="0.3">
      <c r="A128">
        <v>99</v>
      </c>
    </row>
    <row r="129" spans="1:1" x14ac:dyDescent="0.3">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4" x14ac:dyDescent="0.3"/>
  <cols>
    <col min="1" max="1" width="10.44140625" customWidth="1"/>
  </cols>
  <sheetData>
    <row r="1" spans="1:10" x14ac:dyDescent="0.3">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3">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3">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3">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3">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3">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3">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3">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3">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3">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3">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4" x14ac:dyDescent="0.3"/>
  <sheetData>
    <row r="1" spans="1:10" x14ac:dyDescent="0.3">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3">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3">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3">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3">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3">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3">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3">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3">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3">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8 4 9 c a b b - 8 5 a 9 - 4 2 2 9 - a a f 5 - 4 5 9 e 9 3 3 6 4 d 8 6 "   x m l n s = " h t t p : / / s c h e m a s . m i c r o s o f t . c o m / D a t a M a s h u p " > A A A A A O 8 D A A B Q S w M E F A A C A A g A f W R q X P 4 s V G S k A A A A 9 g A A A B I A H A B D b 2 5 m a W c v U G F j a 2 F n Z S 5 4 b W w g o h g A K K A U A A A A A A A A A A A A A A A A A A A A A A A A A A A A h Y 9 N D o I w G E S v Q r q n P x A T Q j 7 K w i 0 k J h r j t i k V G q E Y W i x 3 c + G R v I I Y R d 2 5 n D d v M X O / 3 i C f u j a 4 q M H q 3 m S I Y Y o C Z W R f a V N n a H T H M E E 5 h 4 2 Q J 1 G r Y J a N T S d b Z a h x 7 p w S 4 r 3 H P s b 9 U J O I U k Y O Z b G V j e o E + s j 6 v x x q Y 5 0 w U i E O + 9 c Y H m G 2 Y j i O E k y B L B B K b b 5 C N O 9 9 t j 8 Q 1 m P r x k H x 1 o X F D s g S g b w / 8 A d Q S w M E F A A C A A g A f W R q 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1 k a l y g N a 4 b 6 Q A A A E 4 C A A A T A B w A R m 9 y b X V s Y X M v U 2 V j d G l v b j E u b S C i G A A o o B Q A A A A A A A A A A A A A A A A A A A A A A A A A A A D t U E F q w z A Q v B v 8 B 6 F c b D B S X G g P K T o 5 f U E M P Z Q e F H s T C 2 R J a N c m J e T v l b E L P f Q J 3 c s u M + z O 7 C B 0 Z L x j p 7 X X r 3 m W Z z j o C D 2 b I e L C K W a B 8 o y l O v k p d p C Q B m d x 9 N 0 0 g q P i H c 6 i 8 Y 7 S j A U f i A I e p J w D C R t n Y U l O w X r d 4 w L J f t t C e T E W U I 5 B b k K C b s T L 6 u M I 1 o y G I C q u e M U a b 6 f R o a o r 9 u Y 6 3 x t 3 V S / P + 3 3 9 W V a r q x 1 v B u 2 u y X L 7 F Y A n e 6 0 + W x B t 1 A 4 v P o 7 r i Y X E Y n 2 h u t / 5 i t Z J g h L D C G 7 0 e J R 5 Z t y f Z 3 9 H s + M / 4 R R P J f 9 P a E v o G 1 B L A Q I t A B Q A A g A I A H 1 k a l z + L F R k p A A A A P Y A A A A S A A A A A A A A A A A A A A A A A A A A A A B D b 2 5 m a W c v U G F j a 2 F n Z S 5 4 b W x Q S w E C L Q A U A A I A C A B 9 Z G p c D 8 r p q 6 Q A A A D p A A A A E w A A A A A A A A A A A A A A A A D w A A A A W 0 N v b n R l b n R f V H l w Z X N d L n h t b F B L A Q I t A B Q A A g A I A H 1 k a l y g N a 4 b 6 Q A A A E 4 C A A A T A A A A A A A A A A A A A A A A A O E B A A B G b 3 J t d W x h c y 9 T Z W N 0 a W 9 u M S 5 t U E s F B g A A A A A D A A M A w g A A A B 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k P A A A A A A A A J w 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l c n N p b 2 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2 Z X J z a W 9 u I i A v P j x F b n R y e S B U e X B l P S J G a W x s Z W R D b 2 1 w b G V 0 Z V J l c 3 V s d F R v V 2 9 y a 3 N o Z W V 0 I i B W Y W x 1 Z T 0 i b D E i I C 8 + P E V u d H J 5 I F R 5 c G U 9 I l F 1 Z X J 5 S U Q i I F Z h b H V l P S J z M T Q y N 2 M 0 M T g t M z d j N i 0 0 Z W N j L T k 0 Y m Q t Y z F m Z D g 2 M D U x Y j M z I i A v P j x F b n R y e S B U e X B l P S J G a W x s T G F z d F V w Z G F 0 Z W Q i I F Z h b H V l P S J k M j A y M S 0 w M i 0 x O V Q x N D o z O T o 0 M i 4 x M D g 4 M T E 4 W i I g L z 4 8 R W 5 0 c n k g V H l w Z T 0 i R m l s b E V y c m 9 y Q 2 9 1 b n Q i I F Z h b H V l P S J s M C I g L z 4 8 R W 5 0 c n k g V H l w Z T 0 i R m l s b E V y c m 9 y Q 2 9 k Z S I g V m F s d W U 9 I n N V b m t u b 3 d u I i A v P j x F b n R y e S B U e X B l P S J G a W x s Q 2 9 s d W 1 u V H l w Z X M i I F Z h b H V l P S J z Q m c 9 P S I g L z 4 8 R W 5 0 c n k g V H l w Z T 0 i R m l s b E N v d W 5 0 I i B W Y W x 1 Z T 0 i b D E i I C 8 + P E V u d H J 5 I F R 5 c G U 9 I k Z p b G x D b 2 x 1 b W 5 O Y W 1 l c y I g V m F s d W U 9 I n N b J n F 1 b 3 Q 7 Q 2 9 s d W 1 u M S Z x d W 9 0 O 1 0 i I C 8 + P E V u d H J 5 I F R 5 c G U 9 I k F k Z G V k V G 9 E Y X R h T W 9 k Z W w i I F Z h b H V l P S J s M C 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d m V y c 2 l v b i 9 D a G F u Z 2 V k I F R 5 c G U u e 0 N v b H V t b j E s M H 0 m c X V v d D t d L C Z x d W 9 0 O 0 N v b H V t b k N v d W 5 0 J n F 1 b 3 Q 7 O j E s J n F 1 b 3 Q 7 S 2 V 5 Q 2 9 s d W 1 u T m F t Z X M m c X V v d D s 6 W 1 0 s J n F 1 b 3 Q 7 Q 2 9 s d W 1 u S W R l b n R p d G l l c y Z x d W 9 0 O z p b J n F 1 b 3 Q 7 U 2 V j d G l v b j E v d m V y c 2 l v b i 9 D a G F u Z 2 V k I F R 5 c G U u e 0 N v b H V t b j E s M H 0 m c X V v d D t d L C Z x d W 9 0 O 1 J l b G F 0 a W 9 u c 2 h p c E l u Z m 8 m c X V v d D s 6 W 1 1 9 I i A v P j w v U 3 R h Y m x l R W 5 0 c m l l c z 4 8 L 0 l 0 Z W 0 + P E l 0 Z W 0 + P E l 0 Z W 1 M b 2 N h d G l v b j 4 8 S X R l b V R 5 c G U + R m 9 y b X V s Y T w v S X R l b V R 5 c G U + P E l 0 Z W 1 Q Y X R o P l N l Y 3 R p b 2 4 x L 3 Z l c n N p b 2 4 v U 2 9 1 c m N l P C 9 J d G V t U G F 0 a D 4 8 L 0 l 0 Z W 1 M b 2 N h d G l v b j 4 8 U 3 R h Y m x l R W 5 0 c m l l c y A v P j w v S X R l b T 4 8 S X R l b T 4 8 S X R l b U x v Y 2 F 0 a W 9 u P j x J d G V t V H l w Z T 5 G b 3 J t d W x h P C 9 J d G V t V H l w Z T 4 8 S X R l b V B h d G g + U 2 V j d G l v b j E v d m V y c 2 l v b i 9 D a G F u Z 2 V k J T I w V H l w Z T w v S X R l b V B h d G g + P C 9 J d G V t T G 9 j Y X R p b 2 4 + P F N 0 Y W J s Z U V u d H J p Z X M g L z 4 8 L 0 l 0 Z W 0 + P E l 0 Z W 0 + P E l 0 Z W 1 M b 2 N h d G l v b j 4 8 S X R l b V R 5 c G U + R m 9 y b X V s Y T w v S X R l b V R 5 c G U + P E l 0 Z W 1 Q Y X R o P l N l Y 3 R p b 2 4 x L 3 Z l c n N p b 2 4 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k d W 9 t Z W 5 5 c y I g L z 4 8 R W 5 0 c n k g V H l w Z T 0 i U m V j b 3 Z l c n l U Y X J n Z X R D b 2 x 1 b W 4 i I F Z h b H V l P S J s M T Y i I C 8 + P E V u d H J 5 I F R 5 c G U 9 I l J l Y 2 9 2 Z X J 5 V G F y Z 2 V 0 U m 9 3 I i B W Y W x 1 Z T 0 i b D Q x I i A v P j x F b n R y e S B U e X B l P S J G a W x s Z W R D b 2 1 w b G V 0 Z V J l c 3 V s d F R v V 2 9 y a 3 N o Z W V 0 I i B W Y W x 1 Z T 0 i b D E i I C 8 + P E V u d H J 5 I F R 5 c G U 9 I k Z p b G x F c n J v c k N v Z G U i I F Z h b H V l P S J z V W 5 r b m 9 3 b i I g L z 4 8 R W 5 0 c n k g V H l w Z T 0 i R m l s b E V y c m 9 y Q 2 9 1 b n Q i I F Z h b H V l P S J s M C I g L z 4 8 R W 5 0 c n k g V H l w Z T 0 i R m l s b E x h c 3 R V c G R h d G V k I i B W Y W x 1 Z T 0 i Z D I w M j Y t M D M t M T B U M T A 6 M z U 6 N T g u N j c 0 N j g 2 M V o i I C 8 + P E V u d H J 5 I F R 5 c G U 9 I k Z p b G x D b 2 x 1 b W 5 U e X B l c y I g V m F s d W U 9 I n N C Z z 0 9 I i A v P j x F b n R y e S B U e X B l P S J R d W V y e U l E I i B W Y W x 1 Z T 0 i c z F h O W F j Z W Z l L T k 2 M D U t N G M z M i 0 5 N 2 U 2 L W R h Z W Y z M T A w M W Q 4 Y i I g L z 4 8 R W 5 0 c n k g V H l w Z T 0 i R m l s b E N v d W 5 0 I i B W Y W x 1 Z T 0 i b D E i I C 8 + P E V u d H J 5 I F R 5 c G U 9 I k Z p b G x D b 2 x 1 b W 5 O Y W 1 l c y I g V m F s d W U 9 I n N b J n F 1 b 3 Q 7 Q 2 9 s d W 1 u M S Z x d W 9 0 O 1 0 i I C 8 + P E V u d H J 5 I F R 5 c G U 9 I k Z p b G x T d G F 0 d X M i I F Z h b H V l P S J z Q 2 9 t c G x l d G U 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C 9 T d G F i b G V F b n R y a W V z P j w v S X R l b T 4 8 S X R l b T 4 8 S X R l b U x v Y 2 F 0 a W 9 u P j x J d G V t V H l w Z T 5 G b 3 J t d W x h P C 9 J d G V t V H l w Z T 4 8 S X R l b V B h d G g + U 2 V j d G l v b j E v d m V y c 2 l v b i U y M C g y K S 9 T b 3 V y Y 2 U 8 L 0 l 0 Z W 1 Q Y X R o P j w v S X R l b U x v Y 2 F 0 a W 9 u P j x T d G F i b G V F b n R y a W V z I C 8 + P C 9 J d G V t P j x J d G V t P j x J d G V t T G 9 j Y X R p b 2 4 + P E l 0 Z W 1 U e X B l P k Z v c m 1 1 b G E 8 L 0 l 0 Z W 1 U e X B l P j x J d G V t U G F 0 a D 5 T Z W N 0 a W 9 u M S 9 2 Z X J z a W 9 u J T I w K D I p L 0 N o Y W 5 n Z W Q l M j B U e X B l P C 9 J d G V t U G F 0 a D 4 8 L 0 l 0 Z W 1 M b 2 N h d G l v b j 4 8 U 3 R h Y m x l R W 5 0 c m l l c y A v P j w v S X R l b T 4 8 L 0 l 0 Z W 1 z P j w v T G 9 j Y W x Q Y W N r Y W d l T W V 0 Y W R h d G F G a W x l P h Y A A A B Q S w U G A A A A A A A A A A A A A A A A A A A A A A A A J g E A A A E A A A D Q j J 3 f A R X R E Y x 6 A M B P w p f r A Q A A A M x D Q D k 0 v F l G p G H G m M / J f Y g A A A A A A g A A A A A A E G Y A A A A B A A A g A A A A g + + L H N J d W 8 f A o E E y X g j Q q W l L c O t G S l Q 6 b + + z V N D F Y D U A A A A A D o A A A A A C A A A g A A A A I 2 D L 8 z 2 0 c K O V C 3 N u i T D k t a s t a S I l l o c U X Y m A m y / R i h l Q A A A A L a x A x l t o V 7 O z e O Y D t q 6 d N m i 2 a e E j Y j z U e m Q h N u K w d n q a i U h m R 6 Z R h 3 W 7 p + c L e L 6 E H U A s H f R + B / D b R n 9 V Z 7 D i B 8 6 2 q + w K R / t Q P W R Y Z t I b O g N A A A A A Z C d u O T L f g E I h a v i + x 5 4 Z Y O a e 4 i B Z U H D G q F 2 1 T W 9 9 4 l D p M o S g B d 9 c 6 f 1 v W B 8 P h 9 q 0 O E 3 v p d W 6 u W b M L 5 N e x 3 8 w o A = = < / D a t a M a s h u p > 
</file>

<file path=customXml/itemProps1.xml><?xml version="1.0" encoding="utf-8"?>
<ds:datastoreItem xmlns:ds="http://schemas.openxmlformats.org/officeDocument/2006/customXml" ds:itemID="{0B876061-2A1A-4BDB-B8EC-671BC182BD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Gediminas Golcevas;Karolis.Zizys@vpt.lt</dc:creator>
  <cp:lastModifiedBy>Agnė Juršėnaitė-Skovorodko</cp:lastModifiedBy>
  <cp:lastPrinted>2021-02-15T20:50:53Z</cp:lastPrinted>
  <dcterms:created xsi:type="dcterms:W3CDTF">2020-08-15T16:59:54Z</dcterms:created>
  <dcterms:modified xsi:type="dcterms:W3CDTF">2026-03-10T10:36:50Z</dcterms:modified>
</cp:coreProperties>
</file>